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firstSheet="1" activeTab="1"/>
  </bookViews>
  <sheets>
    <sheet name="прил 10  отклонения " sheetId="1" r:id="rId1"/>
    <sheet name="2012 год (3)" sheetId="2" r:id="rId2"/>
  </sheets>
  <definedNames>
    <definedName name="_xlnm._FilterDatabase" localSheetId="1" hidden="1">'2012 год (3)'!$E$12:$G$104</definedName>
    <definedName name="_xlnm._FilterDatabase" localSheetId="0" hidden="1">'прил 10  отклонения '!$E$12:$G$89</definedName>
    <definedName name="Z_10C76100_F69A_45E1_BB9B_3F5F42E0FF3C_.wvu.FilterData" localSheetId="1" hidden="1">'2012 год (3)'!$A$12:$G$104</definedName>
    <definedName name="Z_10C76100_F69A_45E1_BB9B_3F5F42E0FF3C_.wvu.FilterData" localSheetId="0" hidden="1">'прил 10  отклонения '!$A$12:$H$89</definedName>
    <definedName name="Z_1842682A_39C6_4D01_A9A0_8BAF96569867_.wvu.FilterData" localSheetId="1" hidden="1">'2012 год (3)'!$A$12:$G$104</definedName>
    <definedName name="Z_1842682A_39C6_4D01_A9A0_8BAF96569867_.wvu.FilterData" localSheetId="0" hidden="1">'прил 10  отклонения '!$A$12:$H$89</definedName>
    <definedName name="Z_3B7DD4C6_1E38_4475_ACE8_FC83A7116991_.wvu.FilterData" localSheetId="1" hidden="1">'2012 год (3)'!$A$12:$G$104</definedName>
    <definedName name="Z_3B7DD4C6_1E38_4475_ACE8_FC83A7116991_.wvu.FilterData" localSheetId="0" hidden="1">'прил 10  отклонения '!$A$12:$H$89</definedName>
    <definedName name="Z_5E6445F1_697A_4DB8_A3BE_C1C96894DDB6_.wvu.FilterData" localSheetId="1" hidden="1">'2012 год (3)'!$A$12:$G$104</definedName>
    <definedName name="Z_5E6445F1_697A_4DB8_A3BE_C1C96894DDB6_.wvu.FilterData" localSheetId="0" hidden="1">'прил 10  отклонения '!$A$12:$H$89</definedName>
    <definedName name="Z_6BD02F29_2EBB_462A_A6BE_84BE8EA7D74E_.wvu.FilterData" localSheetId="1" hidden="1">'2012 год (3)'!$A$12:$G$104</definedName>
    <definedName name="Z_6BD02F29_2EBB_462A_A6BE_84BE8EA7D74E_.wvu.FilterData" localSheetId="0" hidden="1">'прил 10  отклонения '!$A$12:$H$89</definedName>
    <definedName name="Z_8271D38C_82A4_4B85_900B_9CE96CAB265F_.wvu.FilterData" localSheetId="1" hidden="1">'2012 год (3)'!$A$12:$G$104</definedName>
    <definedName name="Z_8271D38C_82A4_4B85_900B_9CE96CAB265F_.wvu.FilterData" localSheetId="0" hidden="1">'прил 10  отклонения '!$A$12:$H$89</definedName>
    <definedName name="Z_C065B6C8_AD5B_4AC2_8B2E_FCBDCB83FF63_.wvu.FilterData" localSheetId="1" hidden="1">'2012 год (3)'!$A$12:$G$104</definedName>
    <definedName name="Z_C065B6C8_AD5B_4AC2_8B2E_FCBDCB83FF63_.wvu.FilterData" localSheetId="0" hidden="1">'прил 10  отклонения '!$A$12:$H$89</definedName>
    <definedName name="Z_E5AA2824_2F40_4407_B984_20D05BEEDC74_.wvu.FilterData" localSheetId="1" hidden="1">'2012 год (3)'!$A$12:$G$104</definedName>
    <definedName name="Z_E5AA2824_2F40_4407_B984_20D05BEEDC74_.wvu.FilterData" localSheetId="0" hidden="1">'прил 10  отклонения '!$A$12:$H$89</definedName>
    <definedName name="Z_FD2E63FA_464E_4875_917E_C386E0842609_.wvu.FilterData" localSheetId="1" hidden="1">'2012 год (3)'!$A$12:$G$104</definedName>
    <definedName name="Z_FD2E63FA_464E_4875_917E_C386E0842609_.wvu.FilterData" localSheetId="0" hidden="1">'прил 10  отклонения '!$A$12:$H$89</definedName>
    <definedName name="_xlnm.Print_Titles" localSheetId="1">'2012 год (3)'!$11:$12</definedName>
    <definedName name="_xlnm.Print_Titles" localSheetId="0">'прил 10  отклонения '!$11:$12</definedName>
    <definedName name="_xlnm.Print_Area" localSheetId="1">'2012 год (3)'!$A$1:$L$109</definedName>
    <definedName name="_xlnm.Print_Area" localSheetId="0">'прил 10  отклонения '!$A$1:$L$95</definedName>
  </definedNames>
  <calcPr fullCalcOnLoad="1"/>
</workbook>
</file>

<file path=xl/sharedStrings.xml><?xml version="1.0" encoding="utf-8"?>
<sst xmlns="http://schemas.openxmlformats.org/spreadsheetml/2006/main" count="712" uniqueCount="213">
  <si>
    <t>РзПр</t>
  </si>
  <si>
    <t>ЦСР</t>
  </si>
  <si>
    <t>ВР</t>
  </si>
  <si>
    <t>№</t>
  </si>
  <si>
    <t>Наименование программы</t>
  </si>
  <si>
    <t>Бюджетная классификация</t>
  </si>
  <si>
    <t>0709</t>
  </si>
  <si>
    <t>3</t>
  </si>
  <si>
    <t>1006</t>
  </si>
  <si>
    <t>4</t>
  </si>
  <si>
    <t>0502</t>
  </si>
  <si>
    <r>
      <t>Всего</t>
    </r>
    <r>
      <rPr>
        <sz val="9"/>
        <rFont val="Times New Roman"/>
        <family val="1"/>
      </rPr>
      <t>,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>в том числе:</t>
    </r>
    <r>
      <rPr>
        <b/>
        <sz val="9"/>
        <rFont val="Times New Roman"/>
        <family val="1"/>
      </rPr>
      <t xml:space="preserve"> </t>
    </r>
  </si>
  <si>
    <t xml:space="preserve">Исполнители </t>
  </si>
  <si>
    <t>0302</t>
  </si>
  <si>
    <t>0412</t>
  </si>
  <si>
    <t>1</t>
  </si>
  <si>
    <r>
      <t>Всего</t>
    </r>
    <r>
      <rPr>
        <sz val="9"/>
        <rFont val="Times New Roman"/>
        <family val="1"/>
      </rPr>
      <t>, в том числе:</t>
    </r>
  </si>
  <si>
    <t>0501</t>
  </si>
  <si>
    <t>0707</t>
  </si>
  <si>
    <r>
      <t xml:space="preserve">Всего,  </t>
    </r>
    <r>
      <rPr>
        <sz val="9"/>
        <rFont val="Times New Roman"/>
        <family val="1"/>
      </rPr>
      <t xml:space="preserve">в том числе: </t>
    </r>
  </si>
  <si>
    <t>8</t>
  </si>
  <si>
    <t>от _____________ № _______</t>
  </si>
  <si>
    <t>0314</t>
  </si>
  <si>
    <t>Сумма</t>
  </si>
  <si>
    <t>(тыс. рублей)</t>
  </si>
  <si>
    <t>ГРБС</t>
  </si>
  <si>
    <t>0801</t>
  </si>
  <si>
    <t>1003</t>
  </si>
  <si>
    <t>5</t>
  </si>
  <si>
    <t>6</t>
  </si>
  <si>
    <t>7</t>
  </si>
  <si>
    <t>9</t>
  </si>
  <si>
    <t>10</t>
  </si>
  <si>
    <t>2</t>
  </si>
  <si>
    <t xml:space="preserve">Распределение бюджетных ассигнований на реализацию муниципальных целевых программ                                                                       на 2011 год </t>
  </si>
  <si>
    <t xml:space="preserve">к решению Думы муниципального </t>
  </si>
  <si>
    <t>"Обеспечение пожарной безопасности в образовательных учреждениях Усольского района на 2011 год"</t>
  </si>
  <si>
    <t>Управление образования</t>
  </si>
  <si>
    <t>903</t>
  </si>
  <si>
    <t>795 01 00</t>
  </si>
  <si>
    <t>500</t>
  </si>
  <si>
    <t>«Комплексные меры противодействия злоупотребления наркотическими средствами и психотропными веществами» на 2011 г."</t>
  </si>
  <si>
    <t>795 02 00</t>
  </si>
  <si>
    <t>904</t>
  </si>
  <si>
    <t>902</t>
  </si>
  <si>
    <t>Администрация (физ-ра и спорт)</t>
  </si>
  <si>
    <t xml:space="preserve">ОВД Усольского р-на </t>
  </si>
  <si>
    <t>"Круглогодичный отдых ,оздоровление и занятость детей и подростков  в 2011 г"</t>
  </si>
  <si>
    <t>795 03 00</t>
  </si>
  <si>
    <t>795 04 00</t>
  </si>
  <si>
    <t>Управление культуры</t>
  </si>
  <si>
    <t>905</t>
  </si>
  <si>
    <t>"Обеспечение охраны образовательных учреждений Усольского района в 2011 г"</t>
  </si>
  <si>
    <t>795 05 00</t>
  </si>
  <si>
    <t>"Обеспечение  безопасности школьных перевозок  детей  образовательными учреждениями  Усольского района в 2011 г"</t>
  </si>
  <si>
    <t>795 06 00</t>
  </si>
  <si>
    <t>"Обучение и воспитание одатенных детей  в Усольском районе в 2011 г"</t>
  </si>
  <si>
    <t>501</t>
  </si>
  <si>
    <t>502</t>
  </si>
  <si>
    <t>795 07 00</t>
  </si>
  <si>
    <t>"Здоровое покаление 2006-2011 г"</t>
  </si>
  <si>
    <t>795 08 00</t>
  </si>
  <si>
    <t>"Улучшение условий охраны труда ,обеспечение  санитарно-гигиенического режима в  образовательных учреждениях Усольского района в 2011 г"</t>
  </si>
  <si>
    <t>795 09 00</t>
  </si>
  <si>
    <t>"Развитие дошкольного образования на территории  Усольского района 2007-2011 г"</t>
  </si>
  <si>
    <t>795 10 00</t>
  </si>
  <si>
    <t>"АНТИ-ВИЧ\СПИД на2008- 2011 г"</t>
  </si>
  <si>
    <t>795 11 00</t>
  </si>
  <si>
    <t>"Совершенствование  и развитие медицинской  помощи населению Усольского орайона врачами общей практики  на 2011-2012 гг"</t>
  </si>
  <si>
    <t>795 12 00</t>
  </si>
  <si>
    <t>"Безопасное материнство на 2009-2013 гг"</t>
  </si>
  <si>
    <t>795 13 00</t>
  </si>
  <si>
    <t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t>
  </si>
  <si>
    <t>795 14 00</t>
  </si>
  <si>
    <t>"Профилактика и  лечение артериальной гипертонии  на 2010-2012 гг"</t>
  </si>
  <si>
    <t>795 15 00</t>
  </si>
  <si>
    <t>"Обеспечение санитарно-эпидимиологического благополучия  населения УРМО  на 2011 г"</t>
  </si>
  <si>
    <t>795 16 00</t>
  </si>
  <si>
    <t>"Социально-экономическое развитие УРМО до 2015 г"</t>
  </si>
  <si>
    <t>795 17 00</t>
  </si>
  <si>
    <t>"Обеспечение пожарной безопасности  в учреждениях культуры  Усольского района на 2008-2011 гг"</t>
  </si>
  <si>
    <t>"Будущее за молодыми на  2011 г"</t>
  </si>
  <si>
    <t>795 18 00</t>
  </si>
  <si>
    <t>795 19 00</t>
  </si>
  <si>
    <t>Празднование 66 -й годовщины  Победы и Великой отечественной войне на 2011 г"</t>
  </si>
  <si>
    <t>795 20 00</t>
  </si>
  <si>
    <t>Администрация УРМО</t>
  </si>
  <si>
    <t>795 21 00</t>
  </si>
  <si>
    <t>"Профилактика правонарушений в Усольском районе  на 2011 год"</t>
  </si>
  <si>
    <t>РОВД</t>
  </si>
  <si>
    <t>"Профилактика безнадзорности и  несовершеннолетних в Усольском районе  на 2011 год"</t>
  </si>
  <si>
    <t>ОГИБДД</t>
  </si>
  <si>
    <t>795 22 00</t>
  </si>
  <si>
    <t>"Повышение безопасности дорожного движения  в Усольском районе на 2011 г"</t>
  </si>
  <si>
    <t>795 23 00</t>
  </si>
  <si>
    <t>"Переселение граждан из ветхого  и аварийного жилого фонда на 2011-2013 гг"</t>
  </si>
  <si>
    <t>Администрация ЖКХ</t>
  </si>
  <si>
    <t>795 24 00</t>
  </si>
  <si>
    <t>"Энергосбережение и повышение энергетической эффективности на 2010-2015 г"</t>
  </si>
  <si>
    <t>795 25 00</t>
  </si>
  <si>
    <t>"Модернизация объектов коммунальной инфраструктуры на 2011 г"</t>
  </si>
  <si>
    <t>795 26 00</t>
  </si>
  <si>
    <t>"Старшее покаление на 2011 г"</t>
  </si>
  <si>
    <t>795 27 00</t>
  </si>
  <si>
    <t>"Поддержка и развитие малого предпринимательства на  2009-2013 г"</t>
  </si>
  <si>
    <t>Агенство малого бизнеса</t>
  </si>
  <si>
    <t>795 28 00</t>
  </si>
  <si>
    <t>Улучшение условий  и охрана труда  в Усольском районе на 2009-2013 гг"</t>
  </si>
  <si>
    <t>795 29 00</t>
  </si>
  <si>
    <t>"Молодым семьям-доступное жилье2007-2019 гг"</t>
  </si>
  <si>
    <t>795 30 00</t>
  </si>
  <si>
    <t>"Демографическое развитие УРМО на 2009-2012 гг"</t>
  </si>
  <si>
    <t>795 31 00</t>
  </si>
  <si>
    <t>"Пожарная безопасность ,организация  и осуществление  мероприятий по защите населения  и территории  от ЧС природного и техногенного хар-ра на территории  муниципального района  на 2011-2012 гг"</t>
  </si>
  <si>
    <t>Администрация УРМО(ЧС)</t>
  </si>
  <si>
    <t>795 32 00</t>
  </si>
  <si>
    <t>Приложение  6</t>
  </si>
  <si>
    <t xml:space="preserve">района Усольского районного муниципального </t>
  </si>
  <si>
    <t xml:space="preserve">образования </t>
  </si>
  <si>
    <t xml:space="preserve">Председатель Комитета финансов </t>
  </si>
  <si>
    <t>Т.М.Соловцова</t>
  </si>
  <si>
    <t>Комитет здравоохранения</t>
  </si>
  <si>
    <t>Комитет образования</t>
  </si>
  <si>
    <t>0909</t>
  </si>
  <si>
    <t>"Информатизация  системы образования  Усольского района в 2011 г."</t>
  </si>
  <si>
    <t xml:space="preserve"> Принято в первоначальном бюджете</t>
  </si>
  <si>
    <t>Отклонения (+)(-)</t>
  </si>
  <si>
    <t>Изменения 2</t>
  </si>
  <si>
    <t>Мишелевское МО</t>
  </si>
  <si>
    <t>901</t>
  </si>
  <si>
    <t>1403</t>
  </si>
  <si>
    <t>017</t>
  </si>
  <si>
    <t>МО</t>
  </si>
  <si>
    <t>,</t>
  </si>
  <si>
    <t>"Совершенствование  и развитие медицинской  помощи населению Усольского района врачами общей практики  на 2011-2012 гг"</t>
  </si>
  <si>
    <t xml:space="preserve">Всего,  в том числе: </t>
  </si>
  <si>
    <t>"Профилактика безнадзорности и  несовершеннолетних в Усольском районе  на 2011 -2013гг"</t>
  </si>
  <si>
    <t>Всего, в том числе:</t>
  </si>
  <si>
    <t>Реквизиты правового акта об утверждении программы</t>
  </si>
  <si>
    <t>По бюджету</t>
  </si>
  <si>
    <t>"О мерах по противодействию экстремизму и терроизму вУсольском районе на 2011-2012гг"</t>
  </si>
  <si>
    <t>постановление № 208 от 24.03.2011</t>
  </si>
  <si>
    <t>"Совершенствование организации питания в образовательных учреждениях Усольского района на 2011-2012гг"</t>
  </si>
  <si>
    <t>постановление № 892 от05.09.2011</t>
  </si>
  <si>
    <t>Решение Думы № 301 от 26.10.2010</t>
  </si>
  <si>
    <t>Решение Думы № 237 от 24.11.2009</t>
  </si>
  <si>
    <t>в проекте</t>
  </si>
  <si>
    <t>Решение Думы № 302 от 26.10.2010</t>
  </si>
  <si>
    <t>"Обеспечение пожарной безопасности  в учреждениях культуры  Усольского района на 2011-2013 гг"</t>
  </si>
  <si>
    <t xml:space="preserve">Решение Думы № 323 от 30.11.2010г </t>
  </si>
  <si>
    <t>Рещение Думы № 298 от 26.10.2010 г</t>
  </si>
  <si>
    <t>Рещение Думы № 152 от 25.11.2008г</t>
  </si>
  <si>
    <t>Решение Думы № 151 от 25.11.2008</t>
  </si>
  <si>
    <t>Решение Думы № 1202 от 20.10.2010</t>
  </si>
  <si>
    <t>Рещение Думы № 323 от 31.10.2006г</t>
  </si>
  <si>
    <t xml:space="preserve">Решение Думы № 336 от 28.12.2010г </t>
  </si>
  <si>
    <t>постановление № 1201 от 20.10.2011</t>
  </si>
  <si>
    <t>Решение думы № 322 от 30.11.2010</t>
  </si>
  <si>
    <t>"Обеспечение санитарно-эпидимиологического благополучия  населения УРМО  на 2011-2013 г"</t>
  </si>
  <si>
    <t>Решение Думы №312 от 30.11.2010</t>
  </si>
  <si>
    <t>итого</t>
  </si>
  <si>
    <t>постановление № 1203 от 20.10.2011</t>
  </si>
  <si>
    <t>Постановление 1050 от 23.09.2011</t>
  </si>
  <si>
    <t>Решение Думы 315  от 30.11.2010</t>
  </si>
  <si>
    <t>Рещение Думы № 340 от 22.02.2011 г</t>
  </si>
  <si>
    <t>795 33 00</t>
  </si>
  <si>
    <t>795 34 00</t>
  </si>
  <si>
    <t xml:space="preserve">795 34 00 </t>
  </si>
  <si>
    <t>795 35 00</t>
  </si>
  <si>
    <t>решение думы № 163 от 30.12.2008</t>
  </si>
  <si>
    <t>795 3 100</t>
  </si>
  <si>
    <t>Приложение  8</t>
  </si>
  <si>
    <t>Итого:</t>
  </si>
  <si>
    <t>План 2012 год</t>
  </si>
  <si>
    <t xml:space="preserve">795 36 00 </t>
  </si>
  <si>
    <t>"Круглогодичный отдых ,оздоровление и занятость детей и подростков  в 2012 г"</t>
  </si>
  <si>
    <t>Празднование 67 -й годовщины  Победы и Великой отечественной войне на 2012 г"</t>
  </si>
  <si>
    <t>"Старшее поколение на 2012 г"</t>
  </si>
  <si>
    <t>"Обеспечение пожарной безопасности в образовательных учреждениях Усольского района на 2012-2014гг"</t>
  </si>
  <si>
    <t>«Комплексные меры противодействия злоупотребления наркотическими средствами и психотропными веществами» на 2012-2013 гг."</t>
  </si>
  <si>
    <t>"Информатизация  системы образования  Усольского района в 2012-2014гг."</t>
  </si>
  <si>
    <t>"Обеспечение охраны образовательных учреждений Усольского района в 2012-2014 гг"</t>
  </si>
  <si>
    <t>"Обеспечение  безопасности школьных перевозок  детей  образовательными учреждениями  Усольского района в 2012-2014гг"</t>
  </si>
  <si>
    <t>"Обучение и воспитание одаренных детей  в Усольском районе на  2012-2014 гг"</t>
  </si>
  <si>
    <t>"Здоровое поколение в 2012-2014 гг"</t>
  </si>
  <si>
    <t>"Улучшение условий охраны труда ,обеспечение  санитарно-гигиенического благополучия  в  образовательных учреждениях Усольского района в 2012-2014гг"</t>
  </si>
  <si>
    <t>"АНТИ-ВИЧ\СПИД на 2012- 2015 гг"</t>
  </si>
  <si>
    <t>"Будущее за молодыми на  2011-2013 гг"</t>
  </si>
  <si>
    <t>"Поддержка и развитие малого предпринимательства на  2009-2013 гг"</t>
  </si>
  <si>
    <t xml:space="preserve">Распределение бюджетных ассигнований на реализацию муниципальных целевых программ на 2012 год                                                                </t>
  </si>
  <si>
    <t xml:space="preserve">Социально - экономическая поддержка молодых специалистов работающих в учреждениях образования, здравоохранения и культуры Усольского района на 2012-2014гг </t>
  </si>
  <si>
    <t>795 37 00</t>
  </si>
  <si>
    <t>"Энергосбережение и повышение энергетической эффективности на 2012-2016 гг"</t>
  </si>
  <si>
    <t>"Модернизация объектов коммунальной инфраструктуры на 2012-2015 г"</t>
  </si>
  <si>
    <t>Проведение капитального ремонта многоквартирных жилых домов на территории Усольского района на 2012-2015г г</t>
  </si>
  <si>
    <t>"Развитие дошкольного образования на территории  Усольского района 2012-2015 гг"</t>
  </si>
  <si>
    <t>Н.А.Касимовская</t>
  </si>
  <si>
    <t>"Повышение безопасности  дорожного движения в Усольском районе в 2007 -2012гг."</t>
  </si>
  <si>
    <t>"Обеспечение жильем молодых семей Усольского района на 2012 -2019гг."</t>
  </si>
  <si>
    <t>Улучшение условий  и охрана труда, обеспечение санитарно-гигиенического режима в учреждениях культуры  Усольского района на 2012-2014 гг"</t>
  </si>
  <si>
    <t>795 38 00</t>
  </si>
  <si>
    <t>0113</t>
  </si>
  <si>
    <t>Долгосрочная целевая программа Иркутской области «Доступная среда для инвалидов» на 2011-2015 годы</t>
  </si>
  <si>
    <t>0702</t>
  </si>
  <si>
    <t>795 39 00</t>
  </si>
  <si>
    <t xml:space="preserve"> </t>
  </si>
  <si>
    <t>0701</t>
  </si>
  <si>
    <t>Комитет финансов</t>
  </si>
  <si>
    <t xml:space="preserve">795 26 00 </t>
  </si>
  <si>
    <t>251</t>
  </si>
  <si>
    <t>Долгосрочная целевая программа  Усольского района «Повышение эффективности бюджетных расходов УРМО на 2011-2013 годы»</t>
  </si>
  <si>
    <t xml:space="preserve">тыс.руб.  </t>
  </si>
  <si>
    <t>от 03.07.2012г. № 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</si>
</sst>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</numFmts>
  <fonts count="31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0"/>
    </font>
    <font>
      <b/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7"/>
      <color indexed="5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0" fillId="0" borderId="1" xfId="0" applyFill="1" applyBorder="1" applyAlignment="1">
      <alignment/>
    </xf>
    <xf numFmtId="49" fontId="7" fillId="0" borderId="11" xfId="0" applyNumberFormat="1" applyFont="1" applyFill="1" applyBorder="1" applyAlignment="1">
      <alignment vertical="top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/>
    </xf>
    <xf numFmtId="49" fontId="7" fillId="0" borderId="13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49" fontId="1" fillId="0" borderId="1" xfId="20" applyNumberFormat="1" applyFont="1" applyFill="1" applyBorder="1" applyAlignment="1">
      <alignment horizontal="center" vertical="center" wrapText="1"/>
    </xf>
    <xf numFmtId="49" fontId="1" fillId="0" borderId="6" xfId="2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" fillId="0" borderId="18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172" fontId="16" fillId="0" borderId="0" xfId="0" applyNumberFormat="1" applyFont="1" applyFill="1" applyAlignment="1">
      <alignment/>
    </xf>
    <xf numFmtId="0" fontId="0" fillId="0" borderId="19" xfId="0" applyFill="1" applyBorder="1" applyAlignment="1">
      <alignment vertical="top"/>
    </xf>
    <xf numFmtId="0" fontId="0" fillId="0" borderId="0" xfId="0" applyFont="1" applyFill="1" applyAlignment="1">
      <alignment/>
    </xf>
    <xf numFmtId="172" fontId="12" fillId="0" borderId="20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/>
    </xf>
    <xf numFmtId="172" fontId="13" fillId="0" borderId="1" xfId="0" applyNumberFormat="1" applyFont="1" applyFill="1" applyBorder="1" applyAlignment="1">
      <alignment/>
    </xf>
    <xf numFmtId="172" fontId="11" fillId="0" borderId="21" xfId="0" applyNumberFormat="1" applyFont="1" applyFill="1" applyBorder="1" applyAlignment="1">
      <alignment horizontal="right" vertical="center" wrapText="1"/>
    </xf>
    <xf numFmtId="172" fontId="11" fillId="0" borderId="20" xfId="0" applyNumberFormat="1" applyFont="1" applyFill="1" applyBorder="1" applyAlignment="1">
      <alignment horizontal="right" vertical="center" wrapText="1"/>
    </xf>
    <xf numFmtId="172" fontId="12" fillId="0" borderId="22" xfId="0" applyNumberFormat="1" applyFont="1" applyFill="1" applyBorder="1" applyAlignment="1">
      <alignment vertical="center"/>
    </xf>
    <xf numFmtId="172" fontId="11" fillId="0" borderId="23" xfId="0" applyNumberFormat="1" applyFont="1" applyFill="1" applyBorder="1" applyAlignment="1">
      <alignment vertical="center"/>
    </xf>
    <xf numFmtId="172" fontId="11" fillId="0" borderId="24" xfId="0" applyNumberFormat="1" applyFont="1" applyFill="1" applyBorder="1" applyAlignment="1">
      <alignment vertical="center"/>
    </xf>
    <xf numFmtId="172" fontId="12" fillId="0" borderId="21" xfId="0" applyNumberFormat="1" applyFont="1" applyFill="1" applyBorder="1" applyAlignment="1">
      <alignment vertical="center"/>
    </xf>
    <xf numFmtId="172" fontId="11" fillId="0" borderId="20" xfId="0" applyNumberFormat="1" applyFont="1" applyFill="1" applyBorder="1" applyAlignment="1">
      <alignment vertical="center"/>
    </xf>
    <xf numFmtId="172" fontId="17" fillId="0" borderId="23" xfId="0" applyNumberFormat="1" applyFont="1" applyFill="1" applyBorder="1" applyAlignment="1">
      <alignment vertical="center"/>
    </xf>
    <xf numFmtId="172" fontId="12" fillId="0" borderId="23" xfId="0" applyNumberFormat="1" applyFont="1" applyFill="1" applyBorder="1" applyAlignment="1">
      <alignment vertical="center"/>
    </xf>
    <xf numFmtId="172" fontId="12" fillId="0" borderId="20" xfId="0" applyNumberFormat="1" applyFont="1" applyFill="1" applyBorder="1" applyAlignment="1">
      <alignment vertical="center"/>
    </xf>
    <xf numFmtId="172" fontId="12" fillId="0" borderId="24" xfId="0" applyNumberFormat="1" applyFont="1" applyFill="1" applyBorder="1" applyAlignment="1">
      <alignment vertical="center"/>
    </xf>
    <xf numFmtId="172" fontId="12" fillId="0" borderId="25" xfId="0" applyNumberFormat="1" applyFont="1" applyFill="1" applyBorder="1" applyAlignment="1">
      <alignment vertical="center"/>
    </xf>
    <xf numFmtId="172" fontId="12" fillId="0" borderId="22" xfId="0" applyNumberFormat="1" applyFont="1" applyFill="1" applyBorder="1" applyAlignment="1">
      <alignment horizontal="right" vertical="center"/>
    </xf>
    <xf numFmtId="172" fontId="12" fillId="0" borderId="20" xfId="0" applyNumberFormat="1" applyFont="1" applyFill="1" applyBorder="1" applyAlignment="1">
      <alignment horizontal="right" vertical="center"/>
    </xf>
    <xf numFmtId="172" fontId="18" fillId="0" borderId="20" xfId="0" applyNumberFormat="1" applyFont="1" applyFill="1" applyBorder="1" applyAlignment="1">
      <alignment horizontal="right" vertical="center"/>
    </xf>
    <xf numFmtId="172" fontId="12" fillId="0" borderId="24" xfId="0" applyNumberFormat="1" applyFont="1" applyFill="1" applyBorder="1" applyAlignment="1">
      <alignment horizontal="right" vertical="center"/>
    </xf>
    <xf numFmtId="172" fontId="12" fillId="0" borderId="21" xfId="0" applyNumberFormat="1" applyFont="1" applyFill="1" applyBorder="1" applyAlignment="1">
      <alignment horizontal="right" vertical="center"/>
    </xf>
    <xf numFmtId="172" fontId="12" fillId="0" borderId="26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/>
    </xf>
    <xf numFmtId="172" fontId="11" fillId="0" borderId="21" xfId="0" applyNumberFormat="1" applyFont="1" applyFill="1" applyBorder="1" applyAlignment="1">
      <alignment vertical="center"/>
    </xf>
    <xf numFmtId="172" fontId="12" fillId="0" borderId="27" xfId="0" applyNumberFormat="1" applyFont="1" applyFill="1" applyBorder="1" applyAlignment="1">
      <alignment/>
    </xf>
    <xf numFmtId="172" fontId="12" fillId="0" borderId="8" xfId="0" applyNumberFormat="1" applyFont="1" applyFill="1" applyBorder="1" applyAlignment="1">
      <alignment/>
    </xf>
    <xf numFmtId="0" fontId="11" fillId="0" borderId="18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2" fontId="19" fillId="0" borderId="8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vertical="top" wrapText="1"/>
    </xf>
    <xf numFmtId="0" fontId="13" fillId="0" borderId="4" xfId="0" applyFont="1" applyFill="1" applyBorder="1" applyAlignment="1">
      <alignment/>
    </xf>
    <xf numFmtId="172" fontId="13" fillId="0" borderId="4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172" fontId="12" fillId="0" borderId="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172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4" borderId="1" xfId="0" applyFont="1" applyFill="1" applyBorder="1" applyAlignment="1">
      <alignment horizontal="center" vertical="center"/>
    </xf>
    <xf numFmtId="172" fontId="22" fillId="3" borderId="1" xfId="0" applyNumberFormat="1" applyFont="1" applyFill="1" applyBorder="1" applyAlignment="1">
      <alignment horizontal="center" vertical="center"/>
    </xf>
    <xf numFmtId="172" fontId="24" fillId="3" borderId="1" xfId="0" applyNumberFormat="1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72" fontId="21" fillId="3" borderId="0" xfId="0" applyNumberFormat="1" applyFont="1" applyFill="1" applyBorder="1" applyAlignment="1">
      <alignment/>
    </xf>
    <xf numFmtId="0" fontId="1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172" fontId="21" fillId="3" borderId="2" xfId="0" applyNumberFormat="1" applyFont="1" applyFill="1" applyBorder="1" applyAlignment="1">
      <alignment/>
    </xf>
    <xf numFmtId="0" fontId="22" fillId="3" borderId="0" xfId="0" applyFont="1" applyFill="1" applyBorder="1" applyAlignment="1">
      <alignment horizontal="center" vertical="center"/>
    </xf>
    <xf numFmtId="172" fontId="23" fillId="3" borderId="0" xfId="0" applyNumberFormat="1" applyFont="1" applyFill="1" applyBorder="1" applyAlignment="1">
      <alignment horizontal="center" vertical="center"/>
    </xf>
    <xf numFmtId="49" fontId="27" fillId="3" borderId="0" xfId="0" applyNumberFormat="1" applyFont="1" applyFill="1" applyAlignment="1">
      <alignment vertical="center"/>
    </xf>
    <xf numFmtId="0" fontId="27" fillId="3" borderId="0" xfId="0" applyFont="1" applyFill="1" applyAlignment="1">
      <alignment horizontal="left" wrapText="1"/>
    </xf>
    <xf numFmtId="0" fontId="27" fillId="3" borderId="0" xfId="0" applyFont="1" applyFill="1" applyAlignment="1">
      <alignment wrapText="1"/>
    </xf>
    <xf numFmtId="0" fontId="27" fillId="3" borderId="0" xfId="0" applyFont="1" applyFill="1" applyAlignment="1">
      <alignment/>
    </xf>
    <xf numFmtId="172" fontId="27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/>
    </xf>
    <xf numFmtId="0" fontId="27" fillId="3" borderId="0" xfId="0" applyFont="1" applyFill="1" applyBorder="1" applyAlignment="1">
      <alignment horizontal="center" wrapText="1"/>
    </xf>
    <xf numFmtId="49" fontId="27" fillId="3" borderId="0" xfId="0" applyNumberFormat="1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 wrapText="1"/>
    </xf>
    <xf numFmtId="172" fontId="9" fillId="3" borderId="1" xfId="0" applyNumberFormat="1" applyFont="1" applyFill="1" applyBorder="1" applyAlignment="1">
      <alignment horizontal="center" vertical="center"/>
    </xf>
    <xf numFmtId="172" fontId="27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 wrapText="1"/>
    </xf>
    <xf numFmtId="49" fontId="27" fillId="3" borderId="1" xfId="2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 quotePrefix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/>
    </xf>
    <xf numFmtId="172" fontId="27" fillId="3" borderId="0" xfId="0" applyNumberFormat="1" applyFont="1" applyFill="1" applyBorder="1" applyAlignment="1">
      <alignment horizontal="center" vertical="center"/>
    </xf>
    <xf numFmtId="49" fontId="27" fillId="3" borderId="17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/>
    </xf>
    <xf numFmtId="49" fontId="27" fillId="3" borderId="20" xfId="0" applyNumberFormat="1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>
      <alignment/>
    </xf>
    <xf numFmtId="0" fontId="22" fillId="4" borderId="2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180" fontId="30" fillId="0" borderId="18" xfId="0" applyNumberFormat="1" applyFont="1" applyFill="1" applyBorder="1" applyAlignment="1">
      <alignment vertical="center"/>
    </xf>
    <xf numFmtId="10" fontId="2" fillId="0" borderId="26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27" fillId="3" borderId="2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/>
    </xf>
    <xf numFmtId="0" fontId="27" fillId="3" borderId="4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7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49" fontId="7" fillId="0" borderId="38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49" fontId="7" fillId="0" borderId="4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27" fillId="3" borderId="20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/>
    </xf>
    <xf numFmtId="172" fontId="9" fillId="3" borderId="4" xfId="0" applyNumberFormat="1" applyFont="1" applyFill="1" applyBorder="1" applyAlignment="1">
      <alignment horizontal="center" vertical="center"/>
    </xf>
    <xf numFmtId="172" fontId="9" fillId="3" borderId="18" xfId="0" applyNumberFormat="1" applyFont="1" applyFill="1" applyBorder="1" applyAlignment="1">
      <alignment horizontal="center" vertical="center"/>
    </xf>
    <xf numFmtId="172" fontId="9" fillId="3" borderId="2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8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72" fontId="9" fillId="3" borderId="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172" fontId="24" fillId="3" borderId="4" xfId="0" applyNumberFormat="1" applyFont="1" applyFill="1" applyBorder="1" applyAlignment="1">
      <alignment horizontal="center" vertical="center"/>
    </xf>
    <xf numFmtId="172" fontId="24" fillId="3" borderId="2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27" fillId="3" borderId="20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"/>
          <c:w val="0.838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'прил 10  отклонения '!$I$14:$I$89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'прил 10  отклонения '!$J$14:$J$89</c:f>
              <c:numCache/>
            </c:numRef>
          </c:val>
        </c:ser>
        <c:axId val="4756222"/>
        <c:axId val="58700351"/>
      </c:barChart>
      <c:catAx>
        <c:axId val="47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00351"/>
        <c:crosses val="autoZero"/>
        <c:auto val="1"/>
        <c:lblOffset val="100"/>
        <c:noMultiLvlLbl val="0"/>
      </c:catAx>
      <c:valAx>
        <c:axId val="58700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3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5"/>
          <c:y val="0"/>
          <c:w val="0.835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'2012 год 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'2012 год (3)'!#REF!</c:f>
              <c:numCache>
                <c:ptCount val="1"/>
                <c:pt idx="0">
                  <c:v>1</c:v>
                </c:pt>
              </c:numCache>
            </c:numRef>
          </c:val>
        </c:ser>
        <c:axId val="56789472"/>
        <c:axId val="5651937"/>
      </c:barChart>
      <c:catAx>
        <c:axId val="5678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1937"/>
        <c:crosses val="autoZero"/>
        <c:auto val="1"/>
        <c:lblOffset val="100"/>
        <c:noMultiLvlLbl val="0"/>
      </c:catAx>
      <c:valAx>
        <c:axId val="5651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89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3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447675</xdr:colOff>
      <xdr:row>20</xdr:row>
      <xdr:rowOff>85725</xdr:rowOff>
    </xdr:from>
    <xdr:to>
      <xdr:col>31</xdr:col>
      <xdr:colOff>209550</xdr:colOff>
      <xdr:row>32</xdr:row>
      <xdr:rowOff>123825</xdr:rowOff>
    </xdr:to>
    <xdr:graphicFrame>
      <xdr:nvGraphicFramePr>
        <xdr:cNvPr id="1" name="Chart 4"/>
        <xdr:cNvGraphicFramePr/>
      </xdr:nvGraphicFramePr>
      <xdr:xfrm>
        <a:off x="22164675" y="3695700"/>
        <a:ext cx="5324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447675</xdr:colOff>
      <xdr:row>20</xdr:row>
      <xdr:rowOff>85725</xdr:rowOff>
    </xdr:from>
    <xdr:to>
      <xdr:col>28</xdr:col>
      <xdr:colOff>209550</xdr:colOff>
      <xdr:row>32</xdr:row>
      <xdr:rowOff>123825</xdr:rowOff>
    </xdr:to>
    <xdr:graphicFrame>
      <xdr:nvGraphicFramePr>
        <xdr:cNvPr id="1" name="Chart 4"/>
        <xdr:cNvGraphicFramePr/>
      </xdr:nvGraphicFramePr>
      <xdr:xfrm>
        <a:off x="14468475" y="3390900"/>
        <a:ext cx="53244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08"/>
  <sheetViews>
    <sheetView view="pageBreakPreview" zoomScale="130" zoomScaleNormal="115" zoomScaleSheetLayoutView="130" workbookViewId="0" topLeftCell="C81">
      <selection activeCell="L90" sqref="L90"/>
    </sheetView>
  </sheetViews>
  <sheetFormatPr defaultColWidth="9.00390625" defaultRowHeight="12.75"/>
  <cols>
    <col min="1" max="1" width="3.625" style="2" customWidth="1"/>
    <col min="2" max="2" width="41.75390625" style="2" customWidth="1"/>
    <col min="3" max="3" width="29.25390625" style="2" customWidth="1"/>
    <col min="4" max="4" width="5.875" style="2" customWidth="1"/>
    <col min="5" max="5" width="6.00390625" style="2" customWidth="1"/>
    <col min="6" max="6" width="11.00390625" style="2" customWidth="1"/>
    <col min="7" max="7" width="11.125" style="2" customWidth="1"/>
    <col min="8" max="8" width="22.25390625" style="2" customWidth="1"/>
    <col min="9" max="9" width="12.75390625" style="2" customWidth="1"/>
    <col min="10" max="10" width="14.875" style="2" customWidth="1"/>
    <col min="11" max="11" width="12.125" style="2" customWidth="1"/>
    <col min="12" max="12" width="14.00390625" style="2" customWidth="1"/>
    <col min="13" max="16384" width="9.125" style="2" customWidth="1"/>
  </cols>
  <sheetData>
    <row r="1" spans="1:9" ht="15">
      <c r="A1" s="5"/>
      <c r="B1" s="1"/>
      <c r="C1" s="12"/>
      <c r="D1" s="12"/>
      <c r="E1" s="76" t="s">
        <v>116</v>
      </c>
      <c r="F1" s="77"/>
      <c r="G1" s="77"/>
      <c r="H1" s="78"/>
      <c r="I1" s="79"/>
    </row>
    <row r="2" spans="1:9" ht="15">
      <c r="A2" s="5"/>
      <c r="B2" s="1"/>
      <c r="C2" s="12"/>
      <c r="D2" s="12"/>
      <c r="E2" s="76" t="s">
        <v>35</v>
      </c>
      <c r="F2" s="77"/>
      <c r="G2" s="77"/>
      <c r="H2" s="78"/>
      <c r="I2" s="79"/>
    </row>
    <row r="3" spans="1:9" ht="15">
      <c r="A3" s="5"/>
      <c r="B3" s="1"/>
      <c r="C3" s="12"/>
      <c r="D3" s="12"/>
      <c r="E3" s="76" t="s">
        <v>117</v>
      </c>
      <c r="F3" s="77"/>
      <c r="G3" s="77"/>
      <c r="H3" s="78"/>
      <c r="I3" s="79"/>
    </row>
    <row r="4" spans="1:8" ht="15">
      <c r="A4" s="5"/>
      <c r="B4" s="1"/>
      <c r="C4" s="12"/>
      <c r="D4" s="12"/>
      <c r="E4" s="76" t="s">
        <v>118</v>
      </c>
      <c r="F4" s="15"/>
      <c r="G4" s="15"/>
      <c r="H4" s="13"/>
    </row>
    <row r="5" spans="1:8" ht="15.75">
      <c r="A5" s="5"/>
      <c r="B5" s="1"/>
      <c r="C5" s="12"/>
      <c r="D5" s="12"/>
      <c r="E5" s="34" t="s">
        <v>21</v>
      </c>
      <c r="F5" s="15"/>
      <c r="G5" s="15"/>
      <c r="H5" s="13"/>
    </row>
    <row r="6" spans="1:8" ht="15">
      <c r="A6" s="5"/>
      <c r="B6" s="1"/>
      <c r="C6" s="12"/>
      <c r="D6" s="12"/>
      <c r="E6" s="14"/>
      <c r="F6" s="15"/>
      <c r="G6" s="15"/>
      <c r="H6" s="13"/>
    </row>
    <row r="7" spans="1:8" ht="12.75">
      <c r="A7" s="236" t="s">
        <v>34</v>
      </c>
      <c r="B7" s="236"/>
      <c r="C7" s="236"/>
      <c r="D7" s="236"/>
      <c r="E7" s="236"/>
      <c r="F7" s="236"/>
      <c r="G7" s="236"/>
      <c r="H7" s="236"/>
    </row>
    <row r="8" spans="1:8" ht="20.25" customHeight="1">
      <c r="A8" s="237"/>
      <c r="B8" s="237"/>
      <c r="C8" s="237"/>
      <c r="D8" s="237"/>
      <c r="E8" s="237"/>
      <c r="F8" s="237"/>
      <c r="G8" s="237"/>
      <c r="H8" s="237"/>
    </row>
    <row r="9" spans="1:8" ht="18.75" customHeight="1">
      <c r="A9" s="33"/>
      <c r="B9" s="33"/>
      <c r="C9" s="33"/>
      <c r="D9" s="33"/>
      <c r="E9" s="33"/>
      <c r="F9" s="33"/>
      <c r="G9" s="33"/>
      <c r="H9" s="33"/>
    </row>
    <row r="10" spans="1:8" ht="13.5" thickBot="1">
      <c r="A10" s="5"/>
      <c r="B10" s="3"/>
      <c r="C10" s="3"/>
      <c r="D10" s="3"/>
      <c r="E10" s="4"/>
      <c r="F10" s="3"/>
      <c r="G10" s="3"/>
      <c r="H10" s="50" t="s">
        <v>24</v>
      </c>
    </row>
    <row r="11" spans="1:12" ht="12.75">
      <c r="A11" s="240" t="s">
        <v>3</v>
      </c>
      <c r="B11" s="238" t="s">
        <v>4</v>
      </c>
      <c r="C11" s="238" t="s">
        <v>12</v>
      </c>
      <c r="D11" s="244" t="s">
        <v>5</v>
      </c>
      <c r="E11" s="245"/>
      <c r="F11" s="245"/>
      <c r="G11" s="246"/>
      <c r="H11" s="242" t="s">
        <v>23</v>
      </c>
      <c r="I11" s="232" t="s">
        <v>125</v>
      </c>
      <c r="J11" s="234" t="s">
        <v>126</v>
      </c>
      <c r="K11" s="44"/>
      <c r="L11" s="44"/>
    </row>
    <row r="12" spans="1:11" ht="12.75" customHeight="1" thickBot="1">
      <c r="A12" s="241"/>
      <c r="B12" s="239"/>
      <c r="C12" s="239"/>
      <c r="D12" s="35" t="s">
        <v>25</v>
      </c>
      <c r="E12" s="35" t="s">
        <v>0</v>
      </c>
      <c r="F12" s="36" t="s">
        <v>1</v>
      </c>
      <c r="G12" s="36" t="s">
        <v>2</v>
      </c>
      <c r="H12" s="243"/>
      <c r="I12" s="233"/>
      <c r="J12" s="235"/>
      <c r="K12" s="2" t="s">
        <v>127</v>
      </c>
    </row>
    <row r="13" spans="1:8" ht="12.75" hidden="1">
      <c r="A13" s="250" t="s">
        <v>15</v>
      </c>
      <c r="B13" s="252" t="s">
        <v>36</v>
      </c>
      <c r="C13" s="38" t="s">
        <v>16</v>
      </c>
      <c r="D13" s="39"/>
      <c r="E13" s="39"/>
      <c r="F13" s="40" t="s">
        <v>39</v>
      </c>
      <c r="G13" s="41"/>
      <c r="H13" s="62">
        <f>SUM(H14:H17)</f>
        <v>1500</v>
      </c>
    </row>
    <row r="14" spans="1:12" ht="17.25" customHeight="1">
      <c r="A14" s="251"/>
      <c r="B14" s="253"/>
      <c r="C14" s="20" t="s">
        <v>37</v>
      </c>
      <c r="D14" s="7" t="s">
        <v>38</v>
      </c>
      <c r="E14" s="7" t="s">
        <v>6</v>
      </c>
      <c r="F14" s="70" t="s">
        <v>39</v>
      </c>
      <c r="G14" s="7" t="s">
        <v>40</v>
      </c>
      <c r="H14" s="85">
        <f>500+1000</f>
        <v>1500</v>
      </c>
      <c r="I14" s="86">
        <v>500</v>
      </c>
      <c r="J14" s="87">
        <f>H14-I14</f>
        <v>1000</v>
      </c>
      <c r="K14" s="44"/>
      <c r="L14" s="126">
        <f>H14-K14</f>
        <v>1500</v>
      </c>
    </row>
    <row r="15" spans="1:12" ht="3" customHeight="1" hidden="1" thickBot="1">
      <c r="A15" s="251"/>
      <c r="B15" s="253"/>
      <c r="C15" s="21"/>
      <c r="D15" s="9"/>
      <c r="E15" s="9"/>
      <c r="F15" s="22"/>
      <c r="G15" s="9"/>
      <c r="H15" s="88"/>
      <c r="I15" s="86"/>
      <c r="J15" s="87">
        <f aca="true" t="shared" si="0" ref="J15:J78">H15-I15</f>
        <v>0</v>
      </c>
      <c r="K15" s="44"/>
      <c r="L15" s="120">
        <f aca="true" t="shared" si="1" ref="L15:L78">H15-K15</f>
        <v>0</v>
      </c>
    </row>
    <row r="16" spans="1:12" ht="0.75" customHeight="1" hidden="1" thickBot="1">
      <c r="A16" s="251"/>
      <c r="B16" s="253"/>
      <c r="C16" s="20"/>
      <c r="D16" s="7"/>
      <c r="E16" s="7"/>
      <c r="F16" s="8"/>
      <c r="G16" s="7"/>
      <c r="H16" s="89"/>
      <c r="I16" s="86"/>
      <c r="J16" s="87">
        <f t="shared" si="0"/>
        <v>0</v>
      </c>
      <c r="K16" s="44"/>
      <c r="L16" s="120">
        <f t="shared" si="1"/>
        <v>0</v>
      </c>
    </row>
    <row r="17" spans="1:12" ht="37.5" customHeight="1" thickBot="1">
      <c r="A17" s="251"/>
      <c r="B17" s="253"/>
      <c r="C17" s="20"/>
      <c r="D17" s="7"/>
      <c r="E17" s="7"/>
      <c r="F17" s="8"/>
      <c r="G17" s="7"/>
      <c r="H17" s="89"/>
      <c r="I17" s="86"/>
      <c r="J17" s="87">
        <f t="shared" si="0"/>
        <v>0</v>
      </c>
      <c r="K17" s="44"/>
      <c r="L17" s="120">
        <f t="shared" si="1"/>
        <v>0</v>
      </c>
    </row>
    <row r="18" spans="1:12" ht="16.5" thickTop="1">
      <c r="A18" s="256" t="s">
        <v>33</v>
      </c>
      <c r="B18" s="254" t="s">
        <v>41</v>
      </c>
      <c r="C18" s="17" t="s">
        <v>19</v>
      </c>
      <c r="D18" s="18"/>
      <c r="E18" s="18"/>
      <c r="F18" s="40" t="s">
        <v>42</v>
      </c>
      <c r="G18" s="18"/>
      <c r="H18" s="90">
        <f>H19+H20+H21+H23+H22</f>
        <v>53</v>
      </c>
      <c r="I18" s="86">
        <v>53</v>
      </c>
      <c r="J18" s="87">
        <f t="shared" si="0"/>
        <v>0</v>
      </c>
      <c r="K18" s="44">
        <v>5</v>
      </c>
      <c r="L18" s="120">
        <f t="shared" si="1"/>
        <v>48</v>
      </c>
    </row>
    <row r="19" spans="1:12" ht="15.75">
      <c r="A19" s="251"/>
      <c r="B19" s="253"/>
      <c r="C19" s="20" t="s">
        <v>122</v>
      </c>
      <c r="D19" s="24" t="s">
        <v>38</v>
      </c>
      <c r="E19" s="24" t="s">
        <v>8</v>
      </c>
      <c r="F19" s="8" t="s">
        <v>42</v>
      </c>
      <c r="G19" s="24" t="s">
        <v>40</v>
      </c>
      <c r="H19" s="91">
        <v>5</v>
      </c>
      <c r="I19" s="86">
        <v>5</v>
      </c>
      <c r="J19" s="87">
        <f t="shared" si="0"/>
        <v>0</v>
      </c>
      <c r="K19" s="44">
        <v>5</v>
      </c>
      <c r="L19" s="120">
        <f t="shared" si="1"/>
        <v>0</v>
      </c>
    </row>
    <row r="20" spans="1:12" ht="15.75">
      <c r="A20" s="251"/>
      <c r="B20" s="253"/>
      <c r="C20" s="19" t="s">
        <v>121</v>
      </c>
      <c r="D20" s="24" t="s">
        <v>43</v>
      </c>
      <c r="E20" s="24" t="s">
        <v>8</v>
      </c>
      <c r="F20" s="8" t="s">
        <v>42</v>
      </c>
      <c r="G20" s="24" t="s">
        <v>40</v>
      </c>
      <c r="H20" s="91">
        <v>5</v>
      </c>
      <c r="I20" s="86">
        <v>5</v>
      </c>
      <c r="J20" s="87">
        <f t="shared" si="0"/>
        <v>0</v>
      </c>
      <c r="K20" s="44"/>
      <c r="L20" s="120">
        <f t="shared" si="1"/>
        <v>5</v>
      </c>
    </row>
    <row r="21" spans="1:12" ht="15.75">
      <c r="A21" s="251"/>
      <c r="B21" s="253"/>
      <c r="C21" s="20" t="s">
        <v>45</v>
      </c>
      <c r="D21" s="24" t="s">
        <v>44</v>
      </c>
      <c r="E21" s="24" t="s">
        <v>8</v>
      </c>
      <c r="F21" s="8" t="s">
        <v>42</v>
      </c>
      <c r="G21" s="24" t="s">
        <v>40</v>
      </c>
      <c r="H21" s="91">
        <v>5</v>
      </c>
      <c r="I21" s="86">
        <v>5</v>
      </c>
      <c r="J21" s="87">
        <f t="shared" si="0"/>
        <v>0</v>
      </c>
      <c r="K21" s="44"/>
      <c r="L21" s="120">
        <f t="shared" si="1"/>
        <v>5</v>
      </c>
    </row>
    <row r="22" spans="1:12" ht="15.75">
      <c r="A22" s="251"/>
      <c r="B22" s="253"/>
      <c r="C22" s="60" t="s">
        <v>50</v>
      </c>
      <c r="D22" s="24" t="s">
        <v>51</v>
      </c>
      <c r="E22" s="24" t="s">
        <v>8</v>
      </c>
      <c r="F22" s="8" t="s">
        <v>42</v>
      </c>
      <c r="G22" s="24" t="s">
        <v>40</v>
      </c>
      <c r="H22" s="91">
        <v>5</v>
      </c>
      <c r="I22" s="86">
        <v>5</v>
      </c>
      <c r="J22" s="87">
        <f t="shared" si="0"/>
        <v>0</v>
      </c>
      <c r="K22" s="44"/>
      <c r="L22" s="120">
        <f t="shared" si="1"/>
        <v>5</v>
      </c>
    </row>
    <row r="23" spans="1:12" ht="22.5" customHeight="1" thickBot="1">
      <c r="A23" s="257"/>
      <c r="B23" s="255"/>
      <c r="C23" s="52" t="s">
        <v>46</v>
      </c>
      <c r="D23" s="23" t="s">
        <v>44</v>
      </c>
      <c r="E23" s="24" t="s">
        <v>8</v>
      </c>
      <c r="F23" s="8" t="s">
        <v>42</v>
      </c>
      <c r="G23" s="24" t="s">
        <v>40</v>
      </c>
      <c r="H23" s="92">
        <v>33</v>
      </c>
      <c r="I23" s="86">
        <v>33</v>
      </c>
      <c r="J23" s="87">
        <f t="shared" si="0"/>
        <v>0</v>
      </c>
      <c r="K23" s="44"/>
      <c r="L23" s="120">
        <f t="shared" si="1"/>
        <v>33</v>
      </c>
    </row>
    <row r="24" spans="1:12" ht="33" thickBot="1" thickTop="1">
      <c r="A24" s="31" t="s">
        <v>7</v>
      </c>
      <c r="B24" s="110" t="s">
        <v>124</v>
      </c>
      <c r="C24" s="20" t="s">
        <v>122</v>
      </c>
      <c r="D24" s="7" t="s">
        <v>38</v>
      </c>
      <c r="E24" s="7" t="s">
        <v>6</v>
      </c>
      <c r="F24" s="70" t="s">
        <v>48</v>
      </c>
      <c r="G24" s="7" t="s">
        <v>40</v>
      </c>
      <c r="H24" s="93">
        <v>220.5</v>
      </c>
      <c r="I24" s="86">
        <v>220.5</v>
      </c>
      <c r="J24" s="87">
        <f t="shared" si="0"/>
        <v>0</v>
      </c>
      <c r="K24" s="44"/>
      <c r="L24" s="126">
        <f t="shared" si="1"/>
        <v>220.5</v>
      </c>
    </row>
    <row r="25" spans="1:12" ht="16.5" hidden="1" thickBot="1">
      <c r="A25" s="31"/>
      <c r="B25" s="110"/>
      <c r="C25" s="20"/>
      <c r="D25" s="7"/>
      <c r="E25" s="7"/>
      <c r="F25" s="70"/>
      <c r="G25" s="7"/>
      <c r="H25" s="93"/>
      <c r="I25" s="86"/>
      <c r="J25" s="87">
        <f t="shared" si="0"/>
        <v>0</v>
      </c>
      <c r="K25" s="44"/>
      <c r="L25" s="120">
        <f t="shared" si="1"/>
        <v>0</v>
      </c>
    </row>
    <row r="26" spans="1:12" ht="47.25">
      <c r="A26" s="42" t="s">
        <v>9</v>
      </c>
      <c r="B26" s="111" t="s">
        <v>47</v>
      </c>
      <c r="C26" s="32" t="s">
        <v>19</v>
      </c>
      <c r="D26" s="44"/>
      <c r="E26" s="44"/>
      <c r="F26" s="40" t="s">
        <v>49</v>
      </c>
      <c r="G26" s="54"/>
      <c r="H26" s="101">
        <f>SUM(H27:H31)</f>
        <v>1858</v>
      </c>
      <c r="I26" s="86">
        <v>1258</v>
      </c>
      <c r="J26" s="87">
        <f t="shared" si="0"/>
        <v>600</v>
      </c>
      <c r="K26" s="44">
        <v>306.276</v>
      </c>
      <c r="L26" s="126">
        <f>H26-K26</f>
        <v>1551.724</v>
      </c>
    </row>
    <row r="27" spans="1:12" ht="15.75">
      <c r="A27" s="43"/>
      <c r="B27" s="112"/>
      <c r="C27" s="20" t="s">
        <v>122</v>
      </c>
      <c r="D27" s="24" t="s">
        <v>38</v>
      </c>
      <c r="E27" s="24" t="s">
        <v>18</v>
      </c>
      <c r="F27" s="8" t="s">
        <v>49</v>
      </c>
      <c r="G27" s="24" t="s">
        <v>40</v>
      </c>
      <c r="H27" s="94">
        <f>1000+600</f>
        <v>1600</v>
      </c>
      <c r="I27" s="86">
        <v>1000</v>
      </c>
      <c r="J27" s="87">
        <f t="shared" si="0"/>
        <v>600</v>
      </c>
      <c r="K27" s="44">
        <v>306.276</v>
      </c>
      <c r="L27" s="126">
        <f t="shared" si="1"/>
        <v>1293.724</v>
      </c>
    </row>
    <row r="28" spans="1:12" ht="15.75">
      <c r="A28" s="43"/>
      <c r="B28" s="112"/>
      <c r="C28" s="19" t="s">
        <v>121</v>
      </c>
      <c r="D28" s="24" t="s">
        <v>43</v>
      </c>
      <c r="E28" s="24" t="s">
        <v>18</v>
      </c>
      <c r="F28" s="8" t="s">
        <v>49</v>
      </c>
      <c r="G28" s="24" t="s">
        <v>40</v>
      </c>
      <c r="H28" s="94">
        <v>10</v>
      </c>
      <c r="I28" s="86">
        <v>10</v>
      </c>
      <c r="J28" s="87">
        <f t="shared" si="0"/>
        <v>0</v>
      </c>
      <c r="K28" s="44"/>
      <c r="L28" s="126">
        <f t="shared" si="1"/>
        <v>10</v>
      </c>
    </row>
    <row r="29" spans="1:12" ht="15.75">
      <c r="A29" s="43"/>
      <c r="B29" s="112"/>
      <c r="C29" s="20" t="s">
        <v>45</v>
      </c>
      <c r="D29" s="24" t="s">
        <v>44</v>
      </c>
      <c r="E29" s="24" t="s">
        <v>18</v>
      </c>
      <c r="F29" s="8" t="s">
        <v>49</v>
      </c>
      <c r="G29" s="24" t="s">
        <v>40</v>
      </c>
      <c r="H29" s="94">
        <v>217</v>
      </c>
      <c r="I29" s="86">
        <v>217</v>
      </c>
      <c r="J29" s="87">
        <f t="shared" si="0"/>
        <v>0</v>
      </c>
      <c r="K29" s="44"/>
      <c r="L29" s="126">
        <f t="shared" si="1"/>
        <v>217</v>
      </c>
    </row>
    <row r="30" spans="1:12" ht="15.75">
      <c r="A30" s="43"/>
      <c r="B30" s="112"/>
      <c r="C30" s="60" t="s">
        <v>50</v>
      </c>
      <c r="D30" s="24" t="s">
        <v>51</v>
      </c>
      <c r="E30" s="24" t="s">
        <v>18</v>
      </c>
      <c r="F30" s="8" t="s">
        <v>49</v>
      </c>
      <c r="G30" s="24" t="s">
        <v>40</v>
      </c>
      <c r="H30" s="94">
        <v>31</v>
      </c>
      <c r="I30" s="86">
        <v>31</v>
      </c>
      <c r="J30" s="87">
        <f t="shared" si="0"/>
        <v>0</v>
      </c>
      <c r="K30" s="44"/>
      <c r="L30" s="126">
        <f t="shared" si="1"/>
        <v>31</v>
      </c>
    </row>
    <row r="31" spans="1:12" ht="16.5" hidden="1" thickBot="1">
      <c r="A31" s="55"/>
      <c r="B31" s="112"/>
      <c r="C31" s="52"/>
      <c r="D31" s="23"/>
      <c r="E31" s="24"/>
      <c r="F31" s="8"/>
      <c r="G31" s="24"/>
      <c r="H31" s="94"/>
      <c r="I31" s="86"/>
      <c r="J31" s="87">
        <f t="shared" si="0"/>
        <v>0</v>
      </c>
      <c r="K31" s="44"/>
      <c r="L31" s="120">
        <f t="shared" si="1"/>
        <v>0</v>
      </c>
    </row>
    <row r="32" spans="1:12" ht="16.5" customHeight="1" hidden="1">
      <c r="A32" s="56" t="s">
        <v>28</v>
      </c>
      <c r="B32" s="247" t="s">
        <v>52</v>
      </c>
      <c r="C32" s="32"/>
      <c r="D32" s="44"/>
      <c r="E32" s="44"/>
      <c r="F32" s="57"/>
      <c r="G32" s="44"/>
      <c r="H32" s="95"/>
      <c r="I32" s="86"/>
      <c r="J32" s="87">
        <f t="shared" si="0"/>
        <v>0</v>
      </c>
      <c r="K32" s="44"/>
      <c r="L32" s="120">
        <f t="shared" si="1"/>
        <v>0</v>
      </c>
    </row>
    <row r="33" spans="1:12" ht="39" customHeight="1">
      <c r="A33" s="43" t="s">
        <v>28</v>
      </c>
      <c r="B33" s="248"/>
      <c r="C33" s="20" t="s">
        <v>122</v>
      </c>
      <c r="D33" s="7" t="s">
        <v>38</v>
      </c>
      <c r="E33" s="7" t="s">
        <v>6</v>
      </c>
      <c r="F33" s="70" t="s">
        <v>53</v>
      </c>
      <c r="G33" s="7" t="s">
        <v>40</v>
      </c>
      <c r="H33" s="96">
        <f>220+1980-900</f>
        <v>1300</v>
      </c>
      <c r="I33" s="86">
        <v>220</v>
      </c>
      <c r="J33" s="87">
        <f t="shared" si="0"/>
        <v>1080</v>
      </c>
      <c r="K33" s="44"/>
      <c r="L33" s="126">
        <f t="shared" si="1"/>
        <v>1300</v>
      </c>
    </row>
    <row r="34" spans="1:12" ht="0.75" customHeight="1" hidden="1" thickBot="1">
      <c r="A34" s="43" t="s">
        <v>29</v>
      </c>
      <c r="B34" s="248"/>
      <c r="C34" s="53"/>
      <c r="D34" s="9"/>
      <c r="E34" s="9"/>
      <c r="F34" s="6"/>
      <c r="G34" s="9"/>
      <c r="H34" s="97"/>
      <c r="I34" s="86"/>
      <c r="J34" s="87">
        <f t="shared" si="0"/>
        <v>0</v>
      </c>
      <c r="K34" s="44"/>
      <c r="L34" s="126">
        <f t="shared" si="1"/>
        <v>0</v>
      </c>
    </row>
    <row r="35" spans="1:12" ht="5.25" customHeight="1" hidden="1" thickBot="1">
      <c r="A35" s="45"/>
      <c r="B35" s="249"/>
      <c r="C35" s="52"/>
      <c r="D35" s="23"/>
      <c r="E35" s="23"/>
      <c r="F35" s="6"/>
      <c r="G35" s="46"/>
      <c r="H35" s="98"/>
      <c r="I35" s="86"/>
      <c r="J35" s="87">
        <f t="shared" si="0"/>
        <v>0</v>
      </c>
      <c r="K35" s="44"/>
      <c r="L35" s="126">
        <f t="shared" si="1"/>
        <v>0</v>
      </c>
    </row>
    <row r="36" spans="1:12" ht="9.75" customHeight="1" hidden="1" thickTop="1">
      <c r="A36" s="256" t="s">
        <v>29</v>
      </c>
      <c r="B36" s="254" t="s">
        <v>54</v>
      </c>
      <c r="C36" s="17" t="s">
        <v>19</v>
      </c>
      <c r="D36" s="18"/>
      <c r="E36" s="18"/>
      <c r="F36" s="16"/>
      <c r="G36" s="18"/>
      <c r="H36" s="90"/>
      <c r="I36" s="86"/>
      <c r="J36" s="87">
        <f t="shared" si="0"/>
        <v>0</v>
      </c>
      <c r="K36" s="44"/>
      <c r="L36" s="126">
        <f t="shared" si="1"/>
        <v>0</v>
      </c>
    </row>
    <row r="37" spans="1:12" ht="38.25" customHeight="1">
      <c r="A37" s="251"/>
      <c r="B37" s="253"/>
      <c r="C37" s="20" t="s">
        <v>122</v>
      </c>
      <c r="D37" s="7" t="s">
        <v>38</v>
      </c>
      <c r="E37" s="7" t="s">
        <v>6</v>
      </c>
      <c r="F37" s="70" t="s">
        <v>55</v>
      </c>
      <c r="G37" s="7" t="s">
        <v>40</v>
      </c>
      <c r="H37" s="97">
        <f>196+900</f>
        <v>1096</v>
      </c>
      <c r="I37" s="86">
        <v>196</v>
      </c>
      <c r="J37" s="87">
        <f t="shared" si="0"/>
        <v>900</v>
      </c>
      <c r="K37" s="44"/>
      <c r="L37" s="126">
        <f t="shared" si="1"/>
        <v>1096</v>
      </c>
    </row>
    <row r="38" spans="1:12" ht="6" customHeight="1" hidden="1">
      <c r="A38" s="251"/>
      <c r="B38" s="253"/>
      <c r="C38" s="260"/>
      <c r="D38" s="26"/>
      <c r="E38" s="25"/>
      <c r="F38" s="58"/>
      <c r="G38" s="7" t="s">
        <v>57</v>
      </c>
      <c r="H38" s="97"/>
      <c r="I38" s="86"/>
      <c r="J38" s="87">
        <f t="shared" si="0"/>
        <v>0</v>
      </c>
      <c r="K38" s="44"/>
      <c r="L38" s="126">
        <f t="shared" si="1"/>
        <v>0</v>
      </c>
    </row>
    <row r="39" spans="1:12" ht="6" customHeight="1" hidden="1" thickBot="1">
      <c r="A39" s="257"/>
      <c r="B39" s="253"/>
      <c r="C39" s="261"/>
      <c r="D39" s="28"/>
      <c r="E39" s="27"/>
      <c r="F39" s="59"/>
      <c r="G39" s="7" t="s">
        <v>58</v>
      </c>
      <c r="H39" s="99"/>
      <c r="I39" s="86"/>
      <c r="J39" s="87">
        <f t="shared" si="0"/>
        <v>0</v>
      </c>
      <c r="K39" s="44"/>
      <c r="L39" s="126">
        <f t="shared" si="1"/>
        <v>0</v>
      </c>
    </row>
    <row r="40" spans="1:12" ht="39.75" customHeight="1">
      <c r="A40" s="51" t="s">
        <v>30</v>
      </c>
      <c r="B40" s="112" t="s">
        <v>56</v>
      </c>
      <c r="C40" s="20" t="s">
        <v>122</v>
      </c>
      <c r="D40" s="7" t="s">
        <v>38</v>
      </c>
      <c r="E40" s="7" t="s">
        <v>6</v>
      </c>
      <c r="F40" s="70" t="s">
        <v>59</v>
      </c>
      <c r="G40" s="7" t="s">
        <v>40</v>
      </c>
      <c r="H40" s="93">
        <v>175</v>
      </c>
      <c r="I40" s="86">
        <v>175</v>
      </c>
      <c r="J40" s="87">
        <f t="shared" si="0"/>
        <v>0</v>
      </c>
      <c r="K40" s="44"/>
      <c r="L40" s="126">
        <f t="shared" si="1"/>
        <v>175</v>
      </c>
    </row>
    <row r="41" spans="1:12" ht="16.5" hidden="1" thickTop="1">
      <c r="A41" s="256" t="s">
        <v>20</v>
      </c>
      <c r="B41" s="223" t="s">
        <v>60</v>
      </c>
      <c r="C41" s="63" t="s">
        <v>11</v>
      </c>
      <c r="D41" s="64"/>
      <c r="E41" s="11"/>
      <c r="F41" s="70"/>
      <c r="G41" s="64"/>
      <c r="H41" s="100"/>
      <c r="I41" s="86"/>
      <c r="J41" s="87">
        <f t="shared" si="0"/>
        <v>0</v>
      </c>
      <c r="K41" s="44"/>
      <c r="L41" s="126">
        <f t="shared" si="1"/>
        <v>0</v>
      </c>
    </row>
    <row r="42" spans="1:12" ht="33" customHeight="1">
      <c r="A42" s="251"/>
      <c r="B42" s="223"/>
      <c r="C42" s="20" t="s">
        <v>122</v>
      </c>
      <c r="D42" s="7" t="s">
        <v>38</v>
      </c>
      <c r="E42" s="7" t="s">
        <v>6</v>
      </c>
      <c r="F42" s="70" t="s">
        <v>61</v>
      </c>
      <c r="G42" s="7" t="s">
        <v>40</v>
      </c>
      <c r="H42" s="101">
        <f>155+22+500</f>
        <v>677</v>
      </c>
      <c r="I42" s="86">
        <v>177</v>
      </c>
      <c r="J42" s="87">
        <f t="shared" si="0"/>
        <v>500</v>
      </c>
      <c r="K42" s="44"/>
      <c r="L42" s="126">
        <f t="shared" si="1"/>
        <v>677</v>
      </c>
    </row>
    <row r="43" spans="1:12" ht="15.75" hidden="1">
      <c r="A43" s="251"/>
      <c r="B43" s="223"/>
      <c r="C43" s="37"/>
      <c r="D43" s="6"/>
      <c r="E43" s="61"/>
      <c r="F43" s="6"/>
      <c r="G43" s="61"/>
      <c r="H43" s="101"/>
      <c r="I43" s="86"/>
      <c r="J43" s="87">
        <f t="shared" si="0"/>
        <v>0</v>
      </c>
      <c r="K43" s="44"/>
      <c r="L43" s="126">
        <f t="shared" si="1"/>
        <v>0</v>
      </c>
    </row>
    <row r="44" spans="1:12" ht="36" customHeight="1" hidden="1" thickBot="1">
      <c r="A44" s="251"/>
      <c r="B44" s="223"/>
      <c r="C44" s="226"/>
      <c r="D44" s="6"/>
      <c r="E44" s="65"/>
      <c r="F44" s="6"/>
      <c r="G44" s="61"/>
      <c r="H44" s="101"/>
      <c r="I44" s="86"/>
      <c r="J44" s="87">
        <f t="shared" si="0"/>
        <v>0</v>
      </c>
      <c r="K44" s="44"/>
      <c r="L44" s="126">
        <f t="shared" si="1"/>
        <v>0</v>
      </c>
    </row>
    <row r="45" spans="1:12" ht="15.75" hidden="1">
      <c r="A45" s="251"/>
      <c r="B45" s="223"/>
      <c r="C45" s="227"/>
      <c r="D45" s="6"/>
      <c r="E45" s="65"/>
      <c r="F45" s="6"/>
      <c r="G45" s="61"/>
      <c r="H45" s="101"/>
      <c r="I45" s="86"/>
      <c r="J45" s="87">
        <f t="shared" si="0"/>
        <v>0</v>
      </c>
      <c r="K45" s="44"/>
      <c r="L45" s="126">
        <f t="shared" si="1"/>
        <v>0</v>
      </c>
    </row>
    <row r="46" spans="1:12" ht="15.75" hidden="1">
      <c r="A46" s="251"/>
      <c r="B46" s="223"/>
      <c r="C46" s="228"/>
      <c r="D46" s="6"/>
      <c r="E46" s="61"/>
      <c r="F46" s="6"/>
      <c r="G46" s="61"/>
      <c r="H46" s="101"/>
      <c r="I46" s="86"/>
      <c r="J46" s="87">
        <f t="shared" si="0"/>
        <v>0</v>
      </c>
      <c r="K46" s="44"/>
      <c r="L46" s="126">
        <f t="shared" si="1"/>
        <v>0</v>
      </c>
    </row>
    <row r="47" spans="1:12" ht="15.75" hidden="1">
      <c r="A47" s="251"/>
      <c r="B47" s="223"/>
      <c r="C47" s="66"/>
      <c r="D47" s="26"/>
      <c r="E47" s="26"/>
      <c r="F47" s="67"/>
      <c r="G47" s="67"/>
      <c r="H47" s="102"/>
      <c r="I47" s="86"/>
      <c r="J47" s="87">
        <f t="shared" si="0"/>
        <v>0</v>
      </c>
      <c r="K47" s="44"/>
      <c r="L47" s="126">
        <f t="shared" si="1"/>
        <v>0</v>
      </c>
    </row>
    <row r="48" spans="1:12" ht="15.75" hidden="1">
      <c r="A48" s="251"/>
      <c r="B48" s="223"/>
      <c r="C48" s="53"/>
      <c r="D48" s="26"/>
      <c r="E48" s="26"/>
      <c r="F48" s="67"/>
      <c r="G48" s="67"/>
      <c r="H48" s="101"/>
      <c r="I48" s="86"/>
      <c r="J48" s="87">
        <f t="shared" si="0"/>
        <v>0</v>
      </c>
      <c r="K48" s="44"/>
      <c r="L48" s="126">
        <f t="shared" si="1"/>
        <v>0</v>
      </c>
    </row>
    <row r="49" spans="1:12" ht="15.75" hidden="1">
      <c r="A49" s="251"/>
      <c r="B49" s="223"/>
      <c r="C49" s="19"/>
      <c r="D49" s="6"/>
      <c r="E49" s="61"/>
      <c r="F49" s="6"/>
      <c r="G49" s="61"/>
      <c r="H49" s="101"/>
      <c r="I49" s="86"/>
      <c r="J49" s="87">
        <f t="shared" si="0"/>
        <v>0</v>
      </c>
      <c r="K49" s="44"/>
      <c r="L49" s="126">
        <f t="shared" si="1"/>
        <v>0</v>
      </c>
    </row>
    <row r="50" spans="1:12" ht="9.75" customHeight="1" hidden="1" thickBot="1">
      <c r="A50" s="225"/>
      <c r="B50" s="223"/>
      <c r="C50" s="19"/>
      <c r="D50" s="69"/>
      <c r="E50" s="68"/>
      <c r="F50" s="69"/>
      <c r="G50" s="68"/>
      <c r="H50" s="103"/>
      <c r="I50" s="86"/>
      <c r="J50" s="87">
        <f t="shared" si="0"/>
        <v>0</v>
      </c>
      <c r="K50" s="44"/>
      <c r="L50" s="126">
        <f t="shared" si="1"/>
        <v>0</v>
      </c>
    </row>
    <row r="51" spans="1:12" ht="15.75" hidden="1">
      <c r="A51" s="262" t="s">
        <v>31</v>
      </c>
      <c r="B51" s="223" t="s">
        <v>62</v>
      </c>
      <c r="C51" s="71"/>
      <c r="D51" s="30"/>
      <c r="E51" s="30"/>
      <c r="F51" s="10"/>
      <c r="G51" s="29"/>
      <c r="H51" s="104"/>
      <c r="I51" s="86"/>
      <c r="J51" s="87">
        <f t="shared" si="0"/>
        <v>0</v>
      </c>
      <c r="K51" s="44"/>
      <c r="L51" s="126">
        <f t="shared" si="1"/>
        <v>0</v>
      </c>
    </row>
    <row r="52" spans="1:12" ht="14.25" customHeight="1" hidden="1">
      <c r="A52" s="222"/>
      <c r="B52" s="224"/>
      <c r="C52" s="20"/>
      <c r="D52" s="7"/>
      <c r="E52" s="7"/>
      <c r="F52" s="6"/>
      <c r="G52" s="7"/>
      <c r="H52" s="105"/>
      <c r="I52" s="86"/>
      <c r="J52" s="87">
        <f t="shared" si="0"/>
        <v>0</v>
      </c>
      <c r="K52" s="44"/>
      <c r="L52" s="126">
        <f t="shared" si="1"/>
        <v>0</v>
      </c>
    </row>
    <row r="53" spans="1:12" ht="90.75" customHeight="1">
      <c r="A53" s="222"/>
      <c r="B53" s="224"/>
      <c r="C53" s="20" t="s">
        <v>122</v>
      </c>
      <c r="D53" s="7" t="s">
        <v>38</v>
      </c>
      <c r="E53" s="7" t="s">
        <v>6</v>
      </c>
      <c r="F53" s="70" t="s">
        <v>63</v>
      </c>
      <c r="G53" s="7" t="s">
        <v>40</v>
      </c>
      <c r="H53" s="106">
        <f>200+500</f>
        <v>700</v>
      </c>
      <c r="I53" s="86">
        <v>200</v>
      </c>
      <c r="J53" s="87">
        <f t="shared" si="0"/>
        <v>500</v>
      </c>
      <c r="K53" s="44"/>
      <c r="L53" s="126">
        <f t="shared" si="1"/>
        <v>700</v>
      </c>
    </row>
    <row r="54" spans="1:12" ht="44.25" customHeight="1">
      <c r="A54" s="74" t="s">
        <v>32</v>
      </c>
      <c r="B54" s="111" t="s">
        <v>64</v>
      </c>
      <c r="C54" s="20" t="s">
        <v>122</v>
      </c>
      <c r="D54" s="7" t="s">
        <v>38</v>
      </c>
      <c r="E54" s="7" t="s">
        <v>6</v>
      </c>
      <c r="F54" s="70" t="s">
        <v>65</v>
      </c>
      <c r="G54" s="7" t="s">
        <v>40</v>
      </c>
      <c r="H54" s="93">
        <f>300+200</f>
        <v>500</v>
      </c>
      <c r="I54" s="86">
        <v>300</v>
      </c>
      <c r="J54" s="87">
        <f t="shared" si="0"/>
        <v>200</v>
      </c>
      <c r="K54" s="44"/>
      <c r="L54" s="126">
        <f t="shared" si="1"/>
        <v>500</v>
      </c>
    </row>
    <row r="55" spans="1:12" ht="24" customHeight="1">
      <c r="A55" s="75">
        <v>11</v>
      </c>
      <c r="B55" s="111" t="s">
        <v>66</v>
      </c>
      <c r="C55" s="19" t="s">
        <v>121</v>
      </c>
      <c r="D55" s="24" t="s">
        <v>43</v>
      </c>
      <c r="E55" s="24" t="s">
        <v>123</v>
      </c>
      <c r="F55" s="70" t="s">
        <v>67</v>
      </c>
      <c r="G55" s="24" t="s">
        <v>40</v>
      </c>
      <c r="H55" s="93">
        <v>169</v>
      </c>
      <c r="I55" s="86">
        <v>169</v>
      </c>
      <c r="J55" s="87">
        <f t="shared" si="0"/>
        <v>0</v>
      </c>
      <c r="K55" s="44"/>
      <c r="L55" s="126">
        <f t="shared" si="1"/>
        <v>169</v>
      </c>
    </row>
    <row r="56" spans="1:12" ht="61.5" customHeight="1">
      <c r="A56" s="75">
        <v>12</v>
      </c>
      <c r="B56" s="111" t="s">
        <v>68</v>
      </c>
      <c r="C56" s="19" t="s">
        <v>121</v>
      </c>
      <c r="D56" s="24" t="s">
        <v>43</v>
      </c>
      <c r="E56" s="24" t="s">
        <v>123</v>
      </c>
      <c r="F56" s="70" t="s">
        <v>69</v>
      </c>
      <c r="G56" s="24" t="s">
        <v>40</v>
      </c>
      <c r="H56" s="97">
        <f>212+500</f>
        <v>712</v>
      </c>
      <c r="I56" s="86">
        <v>212</v>
      </c>
      <c r="J56" s="87">
        <f t="shared" si="0"/>
        <v>500</v>
      </c>
      <c r="K56" s="44"/>
      <c r="L56" s="126">
        <f t="shared" si="1"/>
        <v>712</v>
      </c>
    </row>
    <row r="57" spans="1:12" ht="39" customHeight="1">
      <c r="A57" s="75">
        <v>13</v>
      </c>
      <c r="B57" s="111" t="s">
        <v>70</v>
      </c>
      <c r="C57" s="19" t="s">
        <v>121</v>
      </c>
      <c r="D57" s="24" t="s">
        <v>43</v>
      </c>
      <c r="E57" s="24" t="s">
        <v>123</v>
      </c>
      <c r="F57" s="70" t="s">
        <v>71</v>
      </c>
      <c r="G57" s="24" t="s">
        <v>40</v>
      </c>
      <c r="H57" s="97">
        <f>300+500</f>
        <v>800</v>
      </c>
      <c r="I57" s="86">
        <v>300</v>
      </c>
      <c r="J57" s="87">
        <f t="shared" si="0"/>
        <v>500</v>
      </c>
      <c r="K57" s="44"/>
      <c r="L57" s="126">
        <f t="shared" si="1"/>
        <v>800</v>
      </c>
    </row>
    <row r="58" spans="1:12" ht="45" customHeight="1">
      <c r="A58" s="75">
        <v>14</v>
      </c>
      <c r="B58" s="111" t="s">
        <v>72</v>
      </c>
      <c r="C58" s="19" t="s">
        <v>121</v>
      </c>
      <c r="D58" s="24" t="s">
        <v>43</v>
      </c>
      <c r="E58" s="24" t="s">
        <v>123</v>
      </c>
      <c r="F58" s="70" t="s">
        <v>73</v>
      </c>
      <c r="G58" s="24" t="s">
        <v>40</v>
      </c>
      <c r="H58" s="97">
        <v>227</v>
      </c>
      <c r="I58" s="86">
        <v>227</v>
      </c>
      <c r="J58" s="87">
        <f t="shared" si="0"/>
        <v>0</v>
      </c>
      <c r="K58" s="44"/>
      <c r="L58" s="126">
        <f t="shared" si="1"/>
        <v>227</v>
      </c>
    </row>
    <row r="59" spans="1:12" ht="45" customHeight="1">
      <c r="A59" s="73">
        <v>15</v>
      </c>
      <c r="B59" s="111" t="s">
        <v>74</v>
      </c>
      <c r="C59" s="19" t="s">
        <v>121</v>
      </c>
      <c r="D59" s="24" t="s">
        <v>43</v>
      </c>
      <c r="E59" s="24" t="s">
        <v>123</v>
      </c>
      <c r="F59" s="70" t="s">
        <v>75</v>
      </c>
      <c r="G59" s="24" t="s">
        <v>40</v>
      </c>
      <c r="H59" s="97">
        <f>145+145</f>
        <v>290</v>
      </c>
      <c r="I59" s="86">
        <v>145</v>
      </c>
      <c r="J59" s="87">
        <f t="shared" si="0"/>
        <v>145</v>
      </c>
      <c r="K59" s="44"/>
      <c r="L59" s="126">
        <f t="shared" si="1"/>
        <v>290</v>
      </c>
    </row>
    <row r="60" spans="1:12" ht="45" customHeight="1">
      <c r="A60" s="73">
        <v>16</v>
      </c>
      <c r="B60" s="111" t="s">
        <v>76</v>
      </c>
      <c r="C60" s="19" t="s">
        <v>121</v>
      </c>
      <c r="D60" s="24" t="s">
        <v>43</v>
      </c>
      <c r="E60" s="24" t="s">
        <v>123</v>
      </c>
      <c r="F60" s="70" t="s">
        <v>77</v>
      </c>
      <c r="G60" s="24" t="s">
        <v>40</v>
      </c>
      <c r="H60" s="97">
        <f>400+500</f>
        <v>900</v>
      </c>
      <c r="I60" s="86">
        <v>400</v>
      </c>
      <c r="J60" s="87">
        <f t="shared" si="0"/>
        <v>500</v>
      </c>
      <c r="K60" s="44"/>
      <c r="L60" s="126">
        <f t="shared" si="1"/>
        <v>900</v>
      </c>
    </row>
    <row r="61" spans="1:12" ht="45" customHeight="1">
      <c r="A61" s="73">
        <v>17</v>
      </c>
      <c r="B61" s="113" t="s">
        <v>78</v>
      </c>
      <c r="C61" s="60" t="s">
        <v>50</v>
      </c>
      <c r="D61" s="61" t="s">
        <v>51</v>
      </c>
      <c r="E61" s="7" t="s">
        <v>26</v>
      </c>
      <c r="F61" s="70" t="s">
        <v>79</v>
      </c>
      <c r="G61" s="7" t="s">
        <v>40</v>
      </c>
      <c r="H61" s="97">
        <v>50</v>
      </c>
      <c r="I61" s="86">
        <v>50</v>
      </c>
      <c r="J61" s="87">
        <f t="shared" si="0"/>
        <v>0</v>
      </c>
      <c r="K61" s="44"/>
      <c r="L61" s="126">
        <f t="shared" si="1"/>
        <v>50</v>
      </c>
    </row>
    <row r="62" spans="1:12" ht="45" customHeight="1">
      <c r="A62" s="73">
        <v>18</v>
      </c>
      <c r="B62" s="113" t="s">
        <v>80</v>
      </c>
      <c r="C62" s="60" t="s">
        <v>50</v>
      </c>
      <c r="D62" s="61" t="s">
        <v>51</v>
      </c>
      <c r="E62" s="7" t="s">
        <v>26</v>
      </c>
      <c r="F62" s="70" t="s">
        <v>82</v>
      </c>
      <c r="G62" s="7" t="s">
        <v>40</v>
      </c>
      <c r="H62" s="97">
        <f>100+198</f>
        <v>298</v>
      </c>
      <c r="I62" s="86">
        <v>121</v>
      </c>
      <c r="J62" s="87">
        <f t="shared" si="0"/>
        <v>177</v>
      </c>
      <c r="K62" s="44"/>
      <c r="L62" s="126">
        <f t="shared" si="1"/>
        <v>298</v>
      </c>
    </row>
    <row r="63" spans="1:12" ht="45" customHeight="1">
      <c r="A63" s="73">
        <v>19</v>
      </c>
      <c r="B63" s="113"/>
      <c r="C63" s="60"/>
      <c r="D63" s="61"/>
      <c r="E63" s="7"/>
      <c r="F63" s="70"/>
      <c r="G63" s="7"/>
      <c r="H63" s="97"/>
      <c r="I63" s="86"/>
      <c r="J63" s="87">
        <f t="shared" si="0"/>
        <v>0</v>
      </c>
      <c r="K63" s="44"/>
      <c r="L63" s="120">
        <f t="shared" si="1"/>
        <v>0</v>
      </c>
    </row>
    <row r="64" spans="1:12" ht="45" customHeight="1">
      <c r="A64" s="73">
        <v>19</v>
      </c>
      <c r="B64" s="113" t="s">
        <v>81</v>
      </c>
      <c r="C64" s="60" t="s">
        <v>50</v>
      </c>
      <c r="D64" s="24" t="s">
        <v>51</v>
      </c>
      <c r="E64" s="24" t="s">
        <v>18</v>
      </c>
      <c r="F64" s="70" t="s">
        <v>83</v>
      </c>
      <c r="G64" s="24" t="s">
        <v>40</v>
      </c>
      <c r="H64" s="97">
        <f>180+100-79</f>
        <v>201</v>
      </c>
      <c r="I64" s="86">
        <v>180</v>
      </c>
      <c r="J64" s="87">
        <f t="shared" si="0"/>
        <v>21</v>
      </c>
      <c r="K64" s="44"/>
      <c r="L64" s="126">
        <f t="shared" si="1"/>
        <v>201</v>
      </c>
    </row>
    <row r="65" spans="1:12" ht="45" customHeight="1">
      <c r="A65" s="73">
        <v>20</v>
      </c>
      <c r="B65" s="113" t="s">
        <v>84</v>
      </c>
      <c r="C65" s="60" t="s">
        <v>50</v>
      </c>
      <c r="D65" s="24" t="s">
        <v>51</v>
      </c>
      <c r="E65" s="24" t="s">
        <v>8</v>
      </c>
      <c r="F65" s="70" t="s">
        <v>85</v>
      </c>
      <c r="G65" s="24" t="s">
        <v>40</v>
      </c>
      <c r="H65" s="97">
        <f>21+39</f>
        <v>60</v>
      </c>
      <c r="I65" s="86">
        <v>21</v>
      </c>
      <c r="J65" s="87">
        <f t="shared" si="0"/>
        <v>39</v>
      </c>
      <c r="K65" s="44">
        <v>10</v>
      </c>
      <c r="L65" s="120">
        <f t="shared" si="1"/>
        <v>50</v>
      </c>
    </row>
    <row r="66" spans="1:12" ht="24" customHeight="1">
      <c r="A66" s="73"/>
      <c r="B66" s="113"/>
      <c r="C66" s="20" t="s">
        <v>122</v>
      </c>
      <c r="D66" s="24" t="s">
        <v>38</v>
      </c>
      <c r="E66" s="24" t="s">
        <v>8</v>
      </c>
      <c r="F66" s="70" t="s">
        <v>85</v>
      </c>
      <c r="G66" s="24" t="s">
        <v>40</v>
      </c>
      <c r="H66" s="97">
        <v>27.5</v>
      </c>
      <c r="I66" s="86">
        <v>0</v>
      </c>
      <c r="J66" s="87">
        <f t="shared" si="0"/>
        <v>27.5</v>
      </c>
      <c r="K66" s="44">
        <v>27.5</v>
      </c>
      <c r="L66" s="120">
        <f t="shared" si="1"/>
        <v>0</v>
      </c>
    </row>
    <row r="67" spans="1:12" ht="24" customHeight="1">
      <c r="A67" s="73"/>
      <c r="B67" s="113"/>
      <c r="C67" s="20" t="s">
        <v>86</v>
      </c>
      <c r="D67" s="24" t="s">
        <v>44</v>
      </c>
      <c r="E67" s="24" t="s">
        <v>8</v>
      </c>
      <c r="F67" s="70" t="s">
        <v>85</v>
      </c>
      <c r="G67" s="24" t="s">
        <v>40</v>
      </c>
      <c r="H67" s="97">
        <f>30+100</f>
        <v>130</v>
      </c>
      <c r="I67" s="86">
        <v>30</v>
      </c>
      <c r="J67" s="87">
        <f t="shared" si="0"/>
        <v>100</v>
      </c>
      <c r="K67" s="44"/>
      <c r="L67" s="120">
        <f t="shared" si="1"/>
        <v>130</v>
      </c>
    </row>
    <row r="68" spans="1:12" ht="48" customHeight="1">
      <c r="A68" s="73">
        <v>21</v>
      </c>
      <c r="B68" s="113" t="s">
        <v>88</v>
      </c>
      <c r="C68" s="53" t="s">
        <v>89</v>
      </c>
      <c r="D68" s="24" t="s">
        <v>44</v>
      </c>
      <c r="E68" s="24" t="s">
        <v>13</v>
      </c>
      <c r="F68" s="70" t="s">
        <v>87</v>
      </c>
      <c r="G68" s="24" t="s">
        <v>40</v>
      </c>
      <c r="H68" s="97">
        <v>90</v>
      </c>
      <c r="I68" s="86">
        <v>90</v>
      </c>
      <c r="J68" s="87">
        <f t="shared" si="0"/>
        <v>0</v>
      </c>
      <c r="K68" s="44"/>
      <c r="L68" s="126">
        <f t="shared" si="1"/>
        <v>90</v>
      </c>
    </row>
    <row r="69" spans="1:12" ht="48.75" customHeight="1">
      <c r="A69" s="73">
        <v>22</v>
      </c>
      <c r="B69" s="113" t="s">
        <v>90</v>
      </c>
      <c r="C69" s="53" t="s">
        <v>91</v>
      </c>
      <c r="D69" s="24" t="s">
        <v>44</v>
      </c>
      <c r="E69" s="24" t="s">
        <v>8</v>
      </c>
      <c r="F69" s="70" t="s">
        <v>92</v>
      </c>
      <c r="G69" s="24" t="s">
        <v>40</v>
      </c>
      <c r="H69" s="97">
        <v>43</v>
      </c>
      <c r="I69" s="86">
        <v>43</v>
      </c>
      <c r="J69" s="87">
        <f t="shared" si="0"/>
        <v>0</v>
      </c>
      <c r="K69" s="44"/>
      <c r="L69" s="120">
        <f t="shared" si="1"/>
        <v>43</v>
      </c>
    </row>
    <row r="70" spans="1:12" ht="24" customHeight="1">
      <c r="A70" s="73"/>
      <c r="B70" s="113"/>
      <c r="C70" s="60" t="s">
        <v>50</v>
      </c>
      <c r="D70" s="24" t="s">
        <v>51</v>
      </c>
      <c r="E70" s="24" t="s">
        <v>8</v>
      </c>
      <c r="F70" s="70" t="s">
        <v>92</v>
      </c>
      <c r="G70" s="24" t="s">
        <v>40</v>
      </c>
      <c r="H70" s="97">
        <v>15</v>
      </c>
      <c r="I70" s="86">
        <v>0</v>
      </c>
      <c r="J70" s="87">
        <f t="shared" si="0"/>
        <v>15</v>
      </c>
      <c r="K70" s="44"/>
      <c r="L70" s="120">
        <f t="shared" si="1"/>
        <v>15</v>
      </c>
    </row>
    <row r="71" spans="1:12" ht="43.5" customHeight="1">
      <c r="A71" s="73">
        <v>23</v>
      </c>
      <c r="B71" s="113" t="s">
        <v>93</v>
      </c>
      <c r="C71" s="53" t="s">
        <v>91</v>
      </c>
      <c r="D71" s="24" t="s">
        <v>44</v>
      </c>
      <c r="E71" s="24" t="s">
        <v>13</v>
      </c>
      <c r="F71" s="70" t="s">
        <v>94</v>
      </c>
      <c r="G71" s="24" t="s">
        <v>40</v>
      </c>
      <c r="H71" s="97">
        <v>170</v>
      </c>
      <c r="I71" s="86">
        <v>170</v>
      </c>
      <c r="J71" s="87">
        <f t="shared" si="0"/>
        <v>0</v>
      </c>
      <c r="K71" s="44"/>
      <c r="L71" s="126">
        <f t="shared" si="1"/>
        <v>170</v>
      </c>
    </row>
    <row r="72" spans="1:12" ht="48.75" customHeight="1">
      <c r="A72" s="73">
        <v>24</v>
      </c>
      <c r="B72" s="113" t="s">
        <v>95</v>
      </c>
      <c r="C72" s="20" t="s">
        <v>96</v>
      </c>
      <c r="D72" s="61" t="s">
        <v>44</v>
      </c>
      <c r="E72" s="7" t="s">
        <v>17</v>
      </c>
      <c r="F72" s="70" t="s">
        <v>97</v>
      </c>
      <c r="G72" s="24" t="s">
        <v>40</v>
      </c>
      <c r="H72" s="97">
        <v>500</v>
      </c>
      <c r="I72" s="86">
        <v>500</v>
      </c>
      <c r="J72" s="87">
        <f t="shared" si="0"/>
        <v>0</v>
      </c>
      <c r="K72" s="44"/>
      <c r="L72" s="126">
        <f t="shared" si="1"/>
        <v>500</v>
      </c>
    </row>
    <row r="73" spans="1:12" ht="58.5" customHeight="1">
      <c r="A73" s="73">
        <v>25</v>
      </c>
      <c r="B73" s="113" t="s">
        <v>98</v>
      </c>
      <c r="C73" s="20" t="s">
        <v>96</v>
      </c>
      <c r="D73" s="61" t="s">
        <v>44</v>
      </c>
      <c r="E73" s="7" t="s">
        <v>10</v>
      </c>
      <c r="F73" s="70" t="s">
        <v>99</v>
      </c>
      <c r="G73" s="24" t="s">
        <v>40</v>
      </c>
      <c r="H73" s="97">
        <f>4000-3680</f>
        <v>320</v>
      </c>
      <c r="I73" s="86">
        <v>4000</v>
      </c>
      <c r="J73" s="87">
        <f t="shared" si="0"/>
        <v>-3680</v>
      </c>
      <c r="K73" s="44"/>
      <c r="L73" s="126">
        <f t="shared" si="1"/>
        <v>320</v>
      </c>
    </row>
    <row r="74" spans="1:12" ht="24" customHeight="1">
      <c r="A74" s="73"/>
      <c r="B74" s="113"/>
      <c r="C74" s="20" t="s">
        <v>122</v>
      </c>
      <c r="D74" s="61" t="s">
        <v>38</v>
      </c>
      <c r="E74" s="7" t="s">
        <v>10</v>
      </c>
      <c r="F74" s="70" t="s">
        <v>99</v>
      </c>
      <c r="G74" s="24" t="s">
        <v>40</v>
      </c>
      <c r="H74" s="97">
        <v>2800</v>
      </c>
      <c r="I74" s="86">
        <v>0</v>
      </c>
      <c r="J74" s="87">
        <f t="shared" si="0"/>
        <v>2800</v>
      </c>
      <c r="K74" s="44"/>
      <c r="L74" s="126">
        <f t="shared" si="1"/>
        <v>2800</v>
      </c>
    </row>
    <row r="75" spans="1:12" ht="24" customHeight="1">
      <c r="A75" s="73"/>
      <c r="B75" s="113"/>
      <c r="C75" s="19" t="s">
        <v>121</v>
      </c>
      <c r="D75" s="61" t="s">
        <v>43</v>
      </c>
      <c r="E75" s="7" t="s">
        <v>10</v>
      </c>
      <c r="F75" s="70" t="s">
        <v>99</v>
      </c>
      <c r="G75" s="24" t="s">
        <v>40</v>
      </c>
      <c r="H75" s="97">
        <v>180</v>
      </c>
      <c r="I75" s="86">
        <v>0</v>
      </c>
      <c r="J75" s="87">
        <f t="shared" si="0"/>
        <v>180</v>
      </c>
      <c r="K75" s="44">
        <v>-119.83</v>
      </c>
      <c r="L75" s="126">
        <f t="shared" si="1"/>
        <v>299.83</v>
      </c>
    </row>
    <row r="76" spans="1:12" ht="24" customHeight="1">
      <c r="A76" s="73"/>
      <c r="B76" s="113"/>
      <c r="C76" s="60" t="s">
        <v>50</v>
      </c>
      <c r="D76" s="61" t="s">
        <v>51</v>
      </c>
      <c r="E76" s="7" t="s">
        <v>10</v>
      </c>
      <c r="F76" s="70" t="s">
        <v>99</v>
      </c>
      <c r="G76" s="24" t="s">
        <v>40</v>
      </c>
      <c r="H76" s="97">
        <v>700</v>
      </c>
      <c r="I76" s="86">
        <v>0</v>
      </c>
      <c r="J76" s="87">
        <f t="shared" si="0"/>
        <v>700</v>
      </c>
      <c r="K76" s="44"/>
      <c r="L76" s="126">
        <f t="shared" si="1"/>
        <v>700</v>
      </c>
    </row>
    <row r="77" spans="1:12" ht="42" customHeight="1">
      <c r="A77" s="73">
        <v>26</v>
      </c>
      <c r="B77" s="113" t="s">
        <v>100</v>
      </c>
      <c r="C77" s="20" t="s">
        <v>96</v>
      </c>
      <c r="D77" s="61" t="s">
        <v>44</v>
      </c>
      <c r="E77" s="7" t="s">
        <v>10</v>
      </c>
      <c r="F77" s="70" t="s">
        <v>101</v>
      </c>
      <c r="G77" s="24" t="s">
        <v>40</v>
      </c>
      <c r="H77" s="97">
        <v>600</v>
      </c>
      <c r="I77" s="86">
        <v>600</v>
      </c>
      <c r="J77" s="87">
        <f t="shared" si="0"/>
        <v>0</v>
      </c>
      <c r="K77" s="44">
        <v>600</v>
      </c>
      <c r="L77" s="126">
        <f t="shared" si="1"/>
        <v>0</v>
      </c>
    </row>
    <row r="78" spans="1:12" ht="24" customHeight="1">
      <c r="A78" s="73">
        <v>27</v>
      </c>
      <c r="B78" s="113" t="s">
        <v>102</v>
      </c>
      <c r="C78" s="20" t="s">
        <v>86</v>
      </c>
      <c r="D78" s="24" t="s">
        <v>44</v>
      </c>
      <c r="E78" s="24" t="s">
        <v>8</v>
      </c>
      <c r="F78" s="70" t="s">
        <v>103</v>
      </c>
      <c r="G78" s="24" t="s">
        <v>40</v>
      </c>
      <c r="H78" s="97">
        <f>100+68</f>
        <v>168</v>
      </c>
      <c r="I78" s="86">
        <v>100</v>
      </c>
      <c r="J78" s="87">
        <f t="shared" si="0"/>
        <v>68</v>
      </c>
      <c r="K78" s="44"/>
      <c r="L78" s="120">
        <f t="shared" si="1"/>
        <v>168</v>
      </c>
    </row>
    <row r="79" spans="1:12" ht="34.5" customHeight="1">
      <c r="A79" s="73">
        <v>28</v>
      </c>
      <c r="B79" s="113" t="s">
        <v>104</v>
      </c>
      <c r="C79" s="53" t="s">
        <v>105</v>
      </c>
      <c r="D79" s="61" t="s">
        <v>44</v>
      </c>
      <c r="E79" s="7" t="s">
        <v>14</v>
      </c>
      <c r="F79" s="6" t="s">
        <v>106</v>
      </c>
      <c r="G79" s="7" t="s">
        <v>40</v>
      </c>
      <c r="H79" s="97">
        <v>470</v>
      </c>
      <c r="I79" s="86">
        <v>470</v>
      </c>
      <c r="J79" s="87">
        <f aca="true" t="shared" si="2" ref="J79:J86">H79-I79</f>
        <v>0</v>
      </c>
      <c r="K79" s="44"/>
      <c r="L79" s="126">
        <f aca="true" t="shared" si="3" ref="L79:L88">H79-K79</f>
        <v>470</v>
      </c>
    </row>
    <row r="80" spans="1:12" ht="38.25" customHeight="1">
      <c r="A80" s="73">
        <v>29</v>
      </c>
      <c r="B80" s="113" t="s">
        <v>107</v>
      </c>
      <c r="C80" s="20" t="s">
        <v>86</v>
      </c>
      <c r="D80" s="61" t="s">
        <v>44</v>
      </c>
      <c r="E80" s="7" t="s">
        <v>14</v>
      </c>
      <c r="F80" s="6" t="s">
        <v>108</v>
      </c>
      <c r="G80" s="7" t="s">
        <v>40</v>
      </c>
      <c r="H80" s="97">
        <v>30</v>
      </c>
      <c r="I80" s="86">
        <v>30</v>
      </c>
      <c r="J80" s="87">
        <f t="shared" si="2"/>
        <v>0</v>
      </c>
      <c r="K80" s="44"/>
      <c r="L80" s="126">
        <f t="shared" si="3"/>
        <v>30</v>
      </c>
    </row>
    <row r="81" spans="1:12" ht="37.5" customHeight="1">
      <c r="A81" s="73">
        <v>30</v>
      </c>
      <c r="B81" s="113" t="s">
        <v>109</v>
      </c>
      <c r="C81" s="20" t="s">
        <v>86</v>
      </c>
      <c r="D81" s="24" t="s">
        <v>44</v>
      </c>
      <c r="E81" s="24" t="s">
        <v>27</v>
      </c>
      <c r="F81" s="70" t="s">
        <v>110</v>
      </c>
      <c r="G81" s="24" t="s">
        <v>40</v>
      </c>
      <c r="H81" s="97">
        <v>350</v>
      </c>
      <c r="I81" s="86">
        <v>350</v>
      </c>
      <c r="J81" s="87">
        <f t="shared" si="2"/>
        <v>0</v>
      </c>
      <c r="K81" s="44"/>
      <c r="L81" s="126">
        <f t="shared" si="3"/>
        <v>350</v>
      </c>
    </row>
    <row r="82" spans="1:12" ht="24" customHeight="1">
      <c r="A82" s="73"/>
      <c r="B82" s="113"/>
      <c r="C82" s="20" t="s">
        <v>86</v>
      </c>
      <c r="D82" s="24" t="s">
        <v>44</v>
      </c>
      <c r="E82" s="24" t="s">
        <v>27</v>
      </c>
      <c r="F82" s="70" t="s">
        <v>110</v>
      </c>
      <c r="G82" s="24" t="s">
        <v>40</v>
      </c>
      <c r="H82" s="97">
        <v>300</v>
      </c>
      <c r="I82" s="86">
        <v>300</v>
      </c>
      <c r="J82" s="87">
        <f t="shared" si="2"/>
        <v>0</v>
      </c>
      <c r="K82" s="44"/>
      <c r="L82" s="126">
        <f t="shared" si="3"/>
        <v>300</v>
      </c>
    </row>
    <row r="83" spans="1:12" ht="45" customHeight="1">
      <c r="A83" s="73">
        <v>31</v>
      </c>
      <c r="B83" s="113" t="s">
        <v>111</v>
      </c>
      <c r="C83" s="19" t="s">
        <v>121</v>
      </c>
      <c r="D83" s="24" t="s">
        <v>43</v>
      </c>
      <c r="E83" s="24" t="s">
        <v>123</v>
      </c>
      <c r="F83" s="70" t="s">
        <v>112</v>
      </c>
      <c r="G83" s="24" t="s">
        <v>40</v>
      </c>
      <c r="H83" s="97">
        <v>18</v>
      </c>
      <c r="I83" s="86">
        <v>18</v>
      </c>
      <c r="J83" s="87">
        <f t="shared" si="2"/>
        <v>0</v>
      </c>
      <c r="K83" s="44"/>
      <c r="L83" s="126">
        <f t="shared" si="3"/>
        <v>18</v>
      </c>
    </row>
    <row r="84" spans="1:12" ht="54.75" customHeight="1">
      <c r="A84" s="73">
        <v>32</v>
      </c>
      <c r="B84" s="113" t="s">
        <v>113</v>
      </c>
      <c r="C84" s="20" t="s">
        <v>114</v>
      </c>
      <c r="D84" s="61" t="s">
        <v>44</v>
      </c>
      <c r="E84" s="7" t="s">
        <v>22</v>
      </c>
      <c r="F84" s="70" t="s">
        <v>115</v>
      </c>
      <c r="G84" s="7" t="s">
        <v>40</v>
      </c>
      <c r="H84" s="97">
        <f>85+767.5</f>
        <v>852.5</v>
      </c>
      <c r="I84" s="86">
        <v>852.5</v>
      </c>
      <c r="J84" s="87">
        <f t="shared" si="2"/>
        <v>0</v>
      </c>
      <c r="K84" s="44"/>
      <c r="L84" s="126">
        <f t="shared" si="3"/>
        <v>852.5</v>
      </c>
    </row>
    <row r="85" spans="1:12" ht="24" customHeight="1" hidden="1">
      <c r="A85" s="73"/>
      <c r="B85" s="72"/>
      <c r="C85" s="53"/>
      <c r="D85" s="61"/>
      <c r="E85" s="7"/>
      <c r="F85" s="6"/>
      <c r="G85" s="7"/>
      <c r="H85" s="94"/>
      <c r="I85" s="86"/>
      <c r="J85" s="87">
        <f t="shared" si="2"/>
        <v>0</v>
      </c>
      <c r="K85" s="44"/>
      <c r="L85" s="120">
        <f t="shared" si="3"/>
        <v>0</v>
      </c>
    </row>
    <row r="86" spans="1:12" ht="24" customHeight="1" hidden="1">
      <c r="A86" s="83"/>
      <c r="B86" s="80"/>
      <c r="C86" s="20"/>
      <c r="D86" s="7"/>
      <c r="E86" s="7"/>
      <c r="F86" s="70"/>
      <c r="G86" s="7"/>
      <c r="H86" s="107"/>
      <c r="I86" s="86"/>
      <c r="J86" s="87">
        <f t="shared" si="2"/>
        <v>0</v>
      </c>
      <c r="K86" s="44"/>
      <c r="L86" s="120">
        <f t="shared" si="3"/>
        <v>0</v>
      </c>
    </row>
    <row r="87" spans="1:12" ht="45.75" customHeight="1">
      <c r="A87" s="83">
        <v>33</v>
      </c>
      <c r="B87" s="113" t="s">
        <v>100</v>
      </c>
      <c r="C87" s="20" t="s">
        <v>128</v>
      </c>
      <c r="D87" s="61" t="s">
        <v>129</v>
      </c>
      <c r="E87" s="7" t="s">
        <v>130</v>
      </c>
      <c r="F87" s="70">
        <v>5210600</v>
      </c>
      <c r="G87" s="24" t="s">
        <v>131</v>
      </c>
      <c r="H87" s="97">
        <v>600</v>
      </c>
      <c r="I87" s="118"/>
      <c r="J87" s="119"/>
      <c r="K87" s="44"/>
      <c r="L87" s="126">
        <f t="shared" si="3"/>
        <v>600</v>
      </c>
    </row>
    <row r="88" spans="1:12" ht="53.25" customHeight="1">
      <c r="A88" s="83"/>
      <c r="B88" s="117"/>
      <c r="C88" s="116" t="s">
        <v>132</v>
      </c>
      <c r="D88" s="61" t="s">
        <v>129</v>
      </c>
      <c r="E88" s="7" t="s">
        <v>130</v>
      </c>
      <c r="F88" s="70">
        <v>5210600</v>
      </c>
      <c r="G88" s="24" t="s">
        <v>131</v>
      </c>
      <c r="H88" s="105">
        <v>3000</v>
      </c>
      <c r="I88" s="118"/>
      <c r="J88" s="119"/>
      <c r="K88" s="44"/>
      <c r="L88" s="126">
        <f t="shared" si="3"/>
        <v>3000</v>
      </c>
    </row>
    <row r="89" spans="1:12" ht="16.5" customHeight="1" thickBot="1">
      <c r="A89" s="258" t="s">
        <v>133</v>
      </c>
      <c r="B89" s="259"/>
      <c r="C89" s="47"/>
      <c r="D89" s="47"/>
      <c r="E89" s="48"/>
      <c r="F89" s="47"/>
      <c r="G89" s="47"/>
      <c r="H89" s="108">
        <f>SUM(H14:H86)-H19-H20-H21-H22-H23-H27-H28-H29-H30</f>
        <v>19550.5</v>
      </c>
      <c r="I89" s="109">
        <f>SUM(I14:I86)-I19-I20-I21-I22-I23-I27-I28-I29-I30</f>
        <v>12678</v>
      </c>
      <c r="J89" s="114">
        <f>H89-I89</f>
        <v>6872.5</v>
      </c>
      <c r="K89" s="121">
        <f>SUM(K14:K88)</f>
        <v>1140.222</v>
      </c>
      <c r="L89" s="122">
        <f>SUM(L14:L88)-L20-L21-L22-L23-L27-L28-L29-L30</f>
        <v>22321.554000000004</v>
      </c>
    </row>
    <row r="90" ht="12.75">
      <c r="J90" s="115"/>
    </row>
    <row r="91" spans="2:12" ht="12.75">
      <c r="B91" s="2" t="s">
        <v>119</v>
      </c>
      <c r="C91" s="2" t="s">
        <v>120</v>
      </c>
      <c r="E91" s="123">
        <v>302</v>
      </c>
      <c r="F91" s="124">
        <f>H68+H71</f>
        <v>260</v>
      </c>
      <c r="G91" s="124">
        <f>I68+I71</f>
        <v>260</v>
      </c>
      <c r="H91" s="124">
        <f>J68+J71</f>
        <v>0</v>
      </c>
      <c r="I91" s="124">
        <f>K68+K71</f>
        <v>0</v>
      </c>
      <c r="J91" s="124">
        <f>L68+L71</f>
        <v>260</v>
      </c>
      <c r="K91" s="124"/>
      <c r="L91" s="124"/>
    </row>
    <row r="92" spans="4:12" ht="12.75">
      <c r="D92" s="84"/>
      <c r="E92" s="123">
        <v>314</v>
      </c>
      <c r="F92" s="124">
        <f>H84</f>
        <v>852.5</v>
      </c>
      <c r="G92" s="124">
        <f>I84</f>
        <v>852.5</v>
      </c>
      <c r="H92" s="124">
        <f>J84</f>
        <v>0</v>
      </c>
      <c r="I92" s="124">
        <f>K84</f>
        <v>0</v>
      </c>
      <c r="J92" s="124">
        <f>L84</f>
        <v>852.5</v>
      </c>
      <c r="K92" s="124"/>
      <c r="L92" s="124"/>
    </row>
    <row r="93" spans="4:12" ht="12.75">
      <c r="D93" s="84"/>
      <c r="E93" s="123">
        <v>412</v>
      </c>
      <c r="F93" s="124">
        <f>H80+H79</f>
        <v>500</v>
      </c>
      <c r="G93" s="124">
        <f>I80+I79</f>
        <v>500</v>
      </c>
      <c r="H93" s="124">
        <f>J80+J79</f>
        <v>0</v>
      </c>
      <c r="I93" s="124">
        <f>K80+K79</f>
        <v>0</v>
      </c>
      <c r="J93" s="124">
        <f>L80+L79</f>
        <v>500</v>
      </c>
      <c r="K93" s="124"/>
      <c r="L93" s="124"/>
    </row>
    <row r="94" spans="4:12" ht="12.75">
      <c r="D94" s="84"/>
      <c r="E94" s="125">
        <v>501</v>
      </c>
      <c r="F94" s="124">
        <f>H72</f>
        <v>500</v>
      </c>
      <c r="G94" s="124">
        <f>I72</f>
        <v>500</v>
      </c>
      <c r="H94" s="124">
        <f>J72</f>
        <v>0</v>
      </c>
      <c r="I94" s="124">
        <f>K72</f>
        <v>0</v>
      </c>
      <c r="J94" s="124">
        <f>L72</f>
        <v>500</v>
      </c>
      <c r="K94" s="124"/>
      <c r="L94" s="124"/>
    </row>
    <row r="95" spans="4:12" ht="12.75">
      <c r="D95" s="84"/>
      <c r="E95" s="125">
        <v>502</v>
      </c>
      <c r="F95" s="124">
        <f>H73+H77+H74+H75+H76</f>
        <v>4600</v>
      </c>
      <c r="G95" s="124">
        <f>I73+I77+I74+I75+I76</f>
        <v>4600</v>
      </c>
      <c r="H95" s="124">
        <f>J73+J77+J74+J75+J76</f>
        <v>0</v>
      </c>
      <c r="I95" s="124">
        <f>K73+K77+K74+K75+K76</f>
        <v>480.17</v>
      </c>
      <c r="J95" s="124">
        <f>L73+L77+L74+L75+L76</f>
        <v>4119.83</v>
      </c>
      <c r="K95" s="124"/>
      <c r="L95" s="124"/>
    </row>
    <row r="96" spans="4:12" ht="12.75">
      <c r="D96" s="84"/>
      <c r="E96" s="125">
        <v>707</v>
      </c>
      <c r="F96" s="124">
        <f>H27+H28+H29+H30+H64</f>
        <v>2059</v>
      </c>
      <c r="G96" s="124">
        <f>I27+I28+I29+I30+I64</f>
        <v>1438</v>
      </c>
      <c r="H96" s="124">
        <f>J27+J28+J29+J30+J64</f>
        <v>621</v>
      </c>
      <c r="I96" s="124">
        <f>K27+K28+K29+K30+K64</f>
        <v>306.276</v>
      </c>
      <c r="J96" s="124">
        <f>L27+L28+L29+L30+L64</f>
        <v>1752.724</v>
      </c>
      <c r="K96" s="124"/>
      <c r="L96" s="124"/>
    </row>
    <row r="97" spans="4:12" ht="12.75">
      <c r="D97" s="84"/>
      <c r="E97" s="125">
        <v>709</v>
      </c>
      <c r="F97" s="124">
        <f>H14+H24+H33+H37+H40+H42+H53+H54</f>
        <v>6168.5</v>
      </c>
      <c r="G97" s="124">
        <f>I14+I24+I33+I37+I40+I42+I53+I54</f>
        <v>1988.5</v>
      </c>
      <c r="H97" s="124">
        <f>J14+J24+J33+J37+J40+J42+J53+J54</f>
        <v>4180</v>
      </c>
      <c r="I97" s="124">
        <f>K14+K24+K33+K37+K40+K42+K53+K54</f>
        <v>0</v>
      </c>
      <c r="J97" s="124">
        <f>L14+L24+L33+L37+L40+L42+L53+L54</f>
        <v>6168.5</v>
      </c>
      <c r="K97" s="124"/>
      <c r="L97" s="124"/>
    </row>
    <row r="98" spans="4:12" ht="12.75">
      <c r="D98" s="84"/>
      <c r="E98" s="125">
        <v>702</v>
      </c>
      <c r="F98" s="124">
        <f>H63</f>
        <v>0</v>
      </c>
      <c r="G98" s="124">
        <f>I63</f>
        <v>0</v>
      </c>
      <c r="H98" s="124">
        <f>J63</f>
        <v>0</v>
      </c>
      <c r="I98" s="124">
        <f>K63</f>
        <v>0</v>
      </c>
      <c r="J98" s="124">
        <f>L63</f>
        <v>0</v>
      </c>
      <c r="K98" s="124"/>
      <c r="L98" s="124"/>
    </row>
    <row r="99" spans="4:12" ht="12.75">
      <c r="D99" s="84"/>
      <c r="E99" s="125">
        <v>801</v>
      </c>
      <c r="F99" s="124">
        <f>H62+H61</f>
        <v>348</v>
      </c>
      <c r="G99" s="124">
        <f>I62+I61</f>
        <v>171</v>
      </c>
      <c r="H99" s="124">
        <f>J62+J61</f>
        <v>177</v>
      </c>
      <c r="I99" s="124">
        <f>K62+K61</f>
        <v>0</v>
      </c>
      <c r="J99" s="124">
        <f>L62+L61</f>
        <v>348</v>
      </c>
      <c r="K99" s="124"/>
      <c r="L99" s="124"/>
    </row>
    <row r="100" spans="4:12" ht="12.75">
      <c r="D100" s="84"/>
      <c r="E100" s="125">
        <v>910</v>
      </c>
      <c r="F100" s="124">
        <f>H83+H60+H59+H58+H57+H56+H55</f>
        <v>3116</v>
      </c>
      <c r="G100" s="124">
        <f>I83+I60+I59+I58+I57+I56+I55</f>
        <v>1471</v>
      </c>
      <c r="H100" s="124">
        <f>J83+J60+J59+J58+J57+J56+J55</f>
        <v>1645</v>
      </c>
      <c r="I100" s="124">
        <f>K83+K60+K59+K58+K57+K56+K55</f>
        <v>0</v>
      </c>
      <c r="J100" s="124">
        <f>L83+L60+L59+L58+L57+L56+L55</f>
        <v>3116</v>
      </c>
      <c r="K100" s="124"/>
      <c r="L100" s="124"/>
    </row>
    <row r="101" spans="4:12" ht="12.75">
      <c r="D101" s="84"/>
      <c r="E101" s="125">
        <v>1003</v>
      </c>
      <c r="F101" s="124">
        <f>H81+H82</f>
        <v>650</v>
      </c>
      <c r="G101" s="124">
        <f>I81+I82</f>
        <v>650</v>
      </c>
      <c r="H101" s="124">
        <f>J81+J82</f>
        <v>0</v>
      </c>
      <c r="I101" s="124">
        <f>K81+K82</f>
        <v>0</v>
      </c>
      <c r="J101" s="124">
        <f>L81+L82</f>
        <v>650</v>
      </c>
      <c r="K101" s="124"/>
      <c r="L101" s="124"/>
    </row>
    <row r="102" spans="4:12" ht="12.75">
      <c r="D102" s="84"/>
      <c r="E102" s="125">
        <v>1006</v>
      </c>
      <c r="F102" s="124">
        <f>H78+H69+H67+H65+H23+H22+H21+H20+H19+H70+H66</f>
        <v>496.5</v>
      </c>
      <c r="G102" s="124">
        <f>I78+I69+I67+I65+I23+I22+I21+I20+I19+I70+I66</f>
        <v>247</v>
      </c>
      <c r="H102" s="124">
        <f>J78+J69+J67+J65+J23+J22+J21+J20+J19+J70+J66</f>
        <v>249.5</v>
      </c>
      <c r="I102" s="124">
        <f>K78+K69+K67+K65+K23+K22+K21+K20+K19+K70+K66</f>
        <v>42.5</v>
      </c>
      <c r="J102" s="124">
        <f>L78+L69+L67+L65+L23+L22+L21+L20+L19+L70+L66</f>
        <v>454</v>
      </c>
      <c r="K102" s="124"/>
      <c r="L102" s="124"/>
    </row>
    <row r="103" spans="4:12" ht="12.75">
      <c r="D103" s="84"/>
      <c r="E103" s="123"/>
      <c r="F103" s="124">
        <f>SUM(F91:F102)</f>
        <v>19550.5</v>
      </c>
      <c r="G103" s="124">
        <f>SUM(G91:G102)</f>
        <v>12678</v>
      </c>
      <c r="H103" s="124">
        <f>SUM(H91:H102)</f>
        <v>6872.5</v>
      </c>
      <c r="I103" s="124">
        <f>SUM(I91:I102)</f>
        <v>828.946</v>
      </c>
      <c r="J103" s="124">
        <f>SUM(J91:J102)</f>
        <v>18721.554</v>
      </c>
      <c r="K103" s="124"/>
      <c r="L103" s="124"/>
    </row>
    <row r="104" spans="5:12" ht="12.75">
      <c r="E104" s="81"/>
      <c r="G104" s="81"/>
      <c r="L104" s="81"/>
    </row>
    <row r="105" spans="5:10" ht="12.75">
      <c r="E105" s="81">
        <v>1403</v>
      </c>
      <c r="F105" s="82"/>
      <c r="J105" s="2">
        <v>3600</v>
      </c>
    </row>
    <row r="106" spans="5:10" ht="12.75">
      <c r="E106" s="81"/>
      <c r="F106" s="82"/>
      <c r="J106" s="49">
        <f>J103+J105</f>
        <v>22321.554</v>
      </c>
    </row>
    <row r="107" spans="5:6" ht="12.75">
      <c r="E107" s="81"/>
      <c r="F107" s="81"/>
    </row>
    <row r="108" spans="5:6" ht="12.75">
      <c r="E108" s="81"/>
      <c r="F108" s="81"/>
    </row>
  </sheetData>
  <sheetProtection autoFilter="0"/>
  <autoFilter ref="E12:G89"/>
  <mergeCells count="22">
    <mergeCell ref="A89:B89"/>
    <mergeCell ref="A36:A39"/>
    <mergeCell ref="B36:B39"/>
    <mergeCell ref="C38:C39"/>
    <mergeCell ref="A51:A53"/>
    <mergeCell ref="B51:B53"/>
    <mergeCell ref="A41:A50"/>
    <mergeCell ref="B41:B50"/>
    <mergeCell ref="C44:C46"/>
    <mergeCell ref="B32:B35"/>
    <mergeCell ref="A13:A17"/>
    <mergeCell ref="B13:B17"/>
    <mergeCell ref="B18:B23"/>
    <mergeCell ref="A18:A23"/>
    <mergeCell ref="I11:I12"/>
    <mergeCell ref="J11:J12"/>
    <mergeCell ref="A7:H8"/>
    <mergeCell ref="C11:C12"/>
    <mergeCell ref="A11:A12"/>
    <mergeCell ref="B11:B12"/>
    <mergeCell ref="H11:H12"/>
    <mergeCell ref="D11:G11"/>
  </mergeCells>
  <printOptions/>
  <pageMargins left="0.6692913385826772" right="0.41" top="0.4330708661417323" bottom="0.58" header="0" footer="0.31"/>
  <pageSetup fitToHeight="2" fitToWidth="1" horizontalDpi="600" verticalDpi="600" orientation="portrait" paperSize="9" scale="50" r:id="rId2"/>
  <headerFooter alignWithMargins="0">
    <oddFooter>&amp;R&amp;"Times New Roman,обычный"&amp;11&amp;P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C123"/>
  <sheetViews>
    <sheetView tabSelected="1" view="pageBreakPreview" zoomScale="130" zoomScaleNormal="115" zoomScaleSheetLayoutView="130" workbookViewId="0" topLeftCell="A1">
      <selection activeCell="B3" sqref="B3"/>
    </sheetView>
  </sheetViews>
  <sheetFormatPr defaultColWidth="9.00390625" defaultRowHeight="12.75"/>
  <cols>
    <col min="1" max="1" width="4.625" style="2" customWidth="1"/>
    <col min="2" max="2" width="46.125" style="2" customWidth="1"/>
    <col min="3" max="3" width="19.25390625" style="2" customWidth="1"/>
    <col min="4" max="4" width="4.625" style="2" customWidth="1"/>
    <col min="5" max="5" width="4.875" style="2" customWidth="1"/>
    <col min="6" max="6" width="11.00390625" style="2" customWidth="1"/>
    <col min="7" max="7" width="8.125" style="2" customWidth="1"/>
    <col min="8" max="8" width="12.375" style="2" customWidth="1"/>
    <col min="9" max="9" width="4.75390625" style="2" hidden="1" customWidth="1"/>
    <col min="10" max="10" width="10.25390625" style="127" hidden="1" customWidth="1"/>
    <col min="11" max="11" width="21.125" style="127" hidden="1" customWidth="1"/>
    <col min="12" max="12" width="0.2421875" style="127" hidden="1" customWidth="1"/>
    <col min="13" max="22" width="9.125" style="127" customWidth="1"/>
    <col min="23" max="16384" width="9.125" style="2" customWidth="1"/>
  </cols>
  <sheetData>
    <row r="1" spans="1:10" ht="12.75">
      <c r="A1" s="161"/>
      <c r="B1" s="162"/>
      <c r="C1" s="163"/>
      <c r="D1" s="163"/>
      <c r="E1" s="164" t="s">
        <v>171</v>
      </c>
      <c r="F1" s="165"/>
      <c r="G1" s="165"/>
      <c r="H1" s="166"/>
      <c r="I1" s="130"/>
      <c r="J1" s="128"/>
    </row>
    <row r="2" spans="1:10" ht="12.75">
      <c r="A2" s="161"/>
      <c r="B2" s="162"/>
      <c r="C2" s="163"/>
      <c r="D2" s="163"/>
      <c r="E2" s="164" t="s">
        <v>35</v>
      </c>
      <c r="F2" s="165"/>
      <c r="G2" s="165"/>
      <c r="H2" s="166"/>
      <c r="I2" s="130"/>
      <c r="J2" s="128"/>
    </row>
    <row r="3" spans="1:10" ht="12.75">
      <c r="A3" s="161"/>
      <c r="B3" s="162"/>
      <c r="C3" s="163"/>
      <c r="D3" s="163"/>
      <c r="E3" s="164" t="s">
        <v>117</v>
      </c>
      <c r="F3" s="165"/>
      <c r="G3" s="165"/>
      <c r="H3" s="166"/>
      <c r="I3" s="130"/>
      <c r="J3" s="128"/>
    </row>
    <row r="4" spans="1:10" ht="12.75">
      <c r="A4" s="161"/>
      <c r="B4" s="162"/>
      <c r="C4" s="163"/>
      <c r="D4" s="163"/>
      <c r="E4" s="164" t="s">
        <v>118</v>
      </c>
      <c r="F4" s="165"/>
      <c r="G4" s="165"/>
      <c r="H4" s="166"/>
      <c r="I4" s="130"/>
      <c r="J4" s="128"/>
    </row>
    <row r="5" spans="1:10" ht="12.75">
      <c r="A5" s="161"/>
      <c r="B5" s="162"/>
      <c r="C5" s="163"/>
      <c r="D5" s="163"/>
      <c r="E5" s="164" t="s">
        <v>212</v>
      </c>
      <c r="F5" s="165"/>
      <c r="G5" s="165"/>
      <c r="H5" s="166"/>
      <c r="I5" s="130"/>
      <c r="J5" s="128"/>
    </row>
    <row r="6" spans="1:10" ht="12.75">
      <c r="A6" s="161"/>
      <c r="B6" s="162"/>
      <c r="C6" s="163"/>
      <c r="D6" s="163"/>
      <c r="E6" s="164"/>
      <c r="F6" s="165"/>
      <c r="G6" s="165"/>
      <c r="H6" s="166"/>
      <c r="I6" s="130"/>
      <c r="J6" s="128"/>
    </row>
    <row r="7" spans="1:28" ht="15.75">
      <c r="A7" s="229" t="s">
        <v>189</v>
      </c>
      <c r="B7" s="229"/>
      <c r="C7" s="229"/>
      <c r="D7" s="229"/>
      <c r="E7" s="229"/>
      <c r="F7" s="229"/>
      <c r="G7" s="229"/>
      <c r="H7" s="229"/>
      <c r="I7" s="152"/>
      <c r="J7" s="137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X7" s="135"/>
      <c r="Y7" s="135"/>
      <c r="Z7" s="135"/>
      <c r="AA7" s="135"/>
      <c r="AB7" s="135"/>
    </row>
    <row r="8" spans="1:28" ht="20.25" customHeight="1">
      <c r="A8" s="230"/>
      <c r="B8" s="230"/>
      <c r="C8" s="230"/>
      <c r="D8" s="230"/>
      <c r="E8" s="230"/>
      <c r="F8" s="230"/>
      <c r="G8" s="230"/>
      <c r="H8" s="230"/>
      <c r="I8" s="33"/>
      <c r="J8" s="137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  <c r="X8" s="135"/>
      <c r="Y8" s="135"/>
      <c r="Z8" s="135"/>
      <c r="AA8" s="135"/>
      <c r="AB8" s="135"/>
    </row>
    <row r="9" spans="1:28" ht="18.75" customHeight="1">
      <c r="A9" s="167"/>
      <c r="B9" s="167"/>
      <c r="C9" s="167"/>
      <c r="D9" s="167"/>
      <c r="E9" s="167"/>
      <c r="F9" s="167"/>
      <c r="G9" s="167"/>
      <c r="H9" s="168"/>
      <c r="I9" s="132"/>
      <c r="J9" s="137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135"/>
      <c r="Y9" s="135"/>
      <c r="Z9" s="135"/>
      <c r="AA9" s="135"/>
      <c r="AB9" s="135"/>
    </row>
    <row r="10" spans="1:28" ht="12.75">
      <c r="A10" s="161"/>
      <c r="B10" s="169"/>
      <c r="C10" s="169"/>
      <c r="D10" s="169"/>
      <c r="E10" s="170"/>
      <c r="F10" s="169"/>
      <c r="G10" s="169"/>
      <c r="H10" s="213" t="s">
        <v>211</v>
      </c>
      <c r="I10" s="136"/>
      <c r="J10" s="137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  <c r="X10" s="135"/>
      <c r="Y10" s="135"/>
      <c r="Z10" s="135"/>
      <c r="AA10" s="135"/>
      <c r="AB10" s="135"/>
    </row>
    <row r="11" spans="1:28" s="84" customFormat="1" ht="12.75" customHeight="1">
      <c r="A11" s="298"/>
      <c r="B11" s="273" t="s">
        <v>4</v>
      </c>
      <c r="C11" s="273" t="s">
        <v>12</v>
      </c>
      <c r="D11" s="276" t="s">
        <v>5</v>
      </c>
      <c r="E11" s="276"/>
      <c r="F11" s="276"/>
      <c r="G11" s="276"/>
      <c r="H11" s="219" t="s">
        <v>173</v>
      </c>
      <c r="I11" s="153"/>
      <c r="J11" s="277" t="s">
        <v>139</v>
      </c>
      <c r="K11" s="271" t="s">
        <v>138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5"/>
      <c r="Y11" s="135"/>
      <c r="Z11" s="135"/>
      <c r="AA11" s="135"/>
      <c r="AB11" s="135"/>
    </row>
    <row r="12" spans="1:28" s="84" customFormat="1" ht="24" customHeight="1">
      <c r="A12" s="299"/>
      <c r="B12" s="273"/>
      <c r="C12" s="273"/>
      <c r="D12" s="172" t="s">
        <v>25</v>
      </c>
      <c r="E12" s="172" t="s">
        <v>0</v>
      </c>
      <c r="F12" s="171" t="s">
        <v>1</v>
      </c>
      <c r="G12" s="171" t="s">
        <v>2</v>
      </c>
      <c r="H12" s="221"/>
      <c r="I12" s="154"/>
      <c r="J12" s="277"/>
      <c r="K12" s="272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135"/>
      <c r="Y12" s="135"/>
      <c r="Z12" s="135"/>
      <c r="AA12" s="135"/>
      <c r="AB12" s="135"/>
    </row>
    <row r="13" spans="1:28" s="84" customFormat="1" ht="12.75" customHeight="1" hidden="1">
      <c r="A13" s="172"/>
      <c r="B13" s="274" t="s">
        <v>178</v>
      </c>
      <c r="C13" s="174" t="s">
        <v>137</v>
      </c>
      <c r="D13" s="172"/>
      <c r="E13" s="172"/>
      <c r="F13" s="171" t="s">
        <v>39</v>
      </c>
      <c r="G13" s="171"/>
      <c r="H13" s="171"/>
      <c r="I13" s="140"/>
      <c r="J13" s="140"/>
      <c r="K13" s="139"/>
      <c r="L13" s="137"/>
      <c r="M13" s="137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35"/>
      <c r="Y13" s="135"/>
      <c r="Z13" s="135"/>
      <c r="AA13" s="135"/>
      <c r="AB13" s="135"/>
    </row>
    <row r="14" spans="1:28" s="146" customFormat="1" ht="27" customHeight="1">
      <c r="A14" s="266" t="s">
        <v>15</v>
      </c>
      <c r="B14" s="274"/>
      <c r="C14" s="219" t="s">
        <v>37</v>
      </c>
      <c r="D14" s="266" t="s">
        <v>38</v>
      </c>
      <c r="E14" s="266" t="s">
        <v>6</v>
      </c>
      <c r="F14" s="214" t="s">
        <v>39</v>
      </c>
      <c r="G14" s="266" t="s">
        <v>40</v>
      </c>
      <c r="H14" s="268">
        <v>886.178</v>
      </c>
      <c r="I14" s="150">
        <v>0.1</v>
      </c>
      <c r="J14" s="140">
        <f>H14*I14</f>
        <v>88.6178</v>
      </c>
      <c r="K14" s="143" t="s">
        <v>146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/>
      <c r="X14" s="145"/>
      <c r="Y14" s="145"/>
      <c r="Z14" s="145"/>
      <c r="AA14" s="145"/>
      <c r="AB14" s="145"/>
    </row>
    <row r="15" spans="1:28" s="146" customFormat="1" ht="3" customHeight="1" hidden="1" thickBot="1">
      <c r="A15" s="275"/>
      <c r="B15" s="274"/>
      <c r="C15" s="220"/>
      <c r="D15" s="275"/>
      <c r="E15" s="275"/>
      <c r="F15" s="215"/>
      <c r="G15" s="275"/>
      <c r="H15" s="269"/>
      <c r="I15" s="150">
        <v>0.1</v>
      </c>
      <c r="J15" s="140"/>
      <c r="K15" s="148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145"/>
      <c r="Y15" s="145"/>
      <c r="Z15" s="145"/>
      <c r="AA15" s="145"/>
      <c r="AB15" s="145"/>
    </row>
    <row r="16" spans="1:28" s="146" customFormat="1" ht="0.75" customHeight="1" hidden="1" thickBot="1">
      <c r="A16" s="275"/>
      <c r="B16" s="274"/>
      <c r="C16" s="220"/>
      <c r="D16" s="275"/>
      <c r="E16" s="275"/>
      <c r="F16" s="215"/>
      <c r="G16" s="275"/>
      <c r="H16" s="269"/>
      <c r="I16" s="150">
        <v>0.1</v>
      </c>
      <c r="J16" s="140"/>
      <c r="K16" s="148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5"/>
      <c r="X16" s="145"/>
      <c r="Y16" s="145"/>
      <c r="Z16" s="145"/>
      <c r="AA16" s="145"/>
      <c r="AB16" s="145"/>
    </row>
    <row r="17" spans="1:28" s="146" customFormat="1" ht="21" customHeight="1">
      <c r="A17" s="267"/>
      <c r="B17" s="274"/>
      <c r="C17" s="221"/>
      <c r="D17" s="267"/>
      <c r="E17" s="267"/>
      <c r="F17" s="216"/>
      <c r="G17" s="267"/>
      <c r="H17" s="270"/>
      <c r="I17" s="150"/>
      <c r="J17" s="140"/>
      <c r="K17" s="148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145"/>
      <c r="Y17" s="145"/>
      <c r="Z17" s="145"/>
      <c r="AA17" s="145"/>
      <c r="AB17" s="145"/>
    </row>
    <row r="18" spans="1:28" s="146" customFormat="1" ht="12.75">
      <c r="A18" s="266" t="s">
        <v>33</v>
      </c>
      <c r="B18" s="274" t="s">
        <v>179</v>
      </c>
      <c r="C18" s="177" t="s">
        <v>135</v>
      </c>
      <c r="D18" s="172"/>
      <c r="E18" s="172"/>
      <c r="F18" s="171" t="s">
        <v>42</v>
      </c>
      <c r="G18" s="172"/>
      <c r="H18" s="178">
        <f>SUM(H19:H23)</f>
        <v>34</v>
      </c>
      <c r="I18" s="150">
        <v>0.1</v>
      </c>
      <c r="J18" s="149">
        <f>SUM(J19:J23)</f>
        <v>3.4000000000000004</v>
      </c>
      <c r="K18" s="231" t="s">
        <v>157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  <c r="X18" s="145"/>
      <c r="Y18" s="145"/>
      <c r="Z18" s="145"/>
      <c r="AA18" s="145"/>
      <c r="AB18" s="145"/>
    </row>
    <row r="19" spans="1:28" s="146" customFormat="1" ht="12.75" hidden="1">
      <c r="A19" s="275"/>
      <c r="B19" s="274"/>
      <c r="C19" s="177" t="s">
        <v>122</v>
      </c>
      <c r="D19" s="172" t="s">
        <v>38</v>
      </c>
      <c r="E19" s="172" t="s">
        <v>8</v>
      </c>
      <c r="F19" s="171" t="s">
        <v>42</v>
      </c>
      <c r="G19" s="172" t="s">
        <v>40</v>
      </c>
      <c r="H19" s="179">
        <v>0</v>
      </c>
      <c r="I19" s="150">
        <v>0.1</v>
      </c>
      <c r="J19" s="140">
        <f aca="true" t="shared" si="0" ref="J19:J24">H19*I19</f>
        <v>0</v>
      </c>
      <c r="K19" s="217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  <c r="X19" s="145"/>
      <c r="Y19" s="145"/>
      <c r="Z19" s="145"/>
      <c r="AA19" s="145"/>
      <c r="AB19" s="145"/>
    </row>
    <row r="20" spans="1:28" s="146" customFormat="1" ht="25.5">
      <c r="A20" s="275"/>
      <c r="B20" s="274"/>
      <c r="C20" s="177" t="s">
        <v>121</v>
      </c>
      <c r="D20" s="172" t="s">
        <v>43</v>
      </c>
      <c r="E20" s="172" t="s">
        <v>8</v>
      </c>
      <c r="F20" s="171" t="s">
        <v>42</v>
      </c>
      <c r="G20" s="172" t="s">
        <v>40</v>
      </c>
      <c r="H20" s="179">
        <v>10</v>
      </c>
      <c r="I20" s="150">
        <v>0.1</v>
      </c>
      <c r="J20" s="140">
        <f t="shared" si="0"/>
        <v>1</v>
      </c>
      <c r="K20" s="217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5"/>
      <c r="X20" s="145"/>
      <c r="Y20" s="145"/>
      <c r="Z20" s="145"/>
      <c r="AA20" s="145"/>
      <c r="AB20" s="145"/>
    </row>
    <row r="21" spans="1:28" s="146" customFormat="1" ht="25.5" hidden="1">
      <c r="A21" s="275"/>
      <c r="B21" s="274"/>
      <c r="C21" s="177" t="s">
        <v>45</v>
      </c>
      <c r="D21" s="172" t="s">
        <v>44</v>
      </c>
      <c r="E21" s="172" t="s">
        <v>8</v>
      </c>
      <c r="F21" s="171" t="s">
        <v>42</v>
      </c>
      <c r="G21" s="172" t="s">
        <v>40</v>
      </c>
      <c r="H21" s="179">
        <v>0</v>
      </c>
      <c r="I21" s="150">
        <v>0.1</v>
      </c>
      <c r="J21" s="140">
        <f t="shared" si="0"/>
        <v>0</v>
      </c>
      <c r="K21" s="217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45"/>
      <c r="Y21" s="145"/>
      <c r="Z21" s="145"/>
      <c r="AA21" s="145"/>
      <c r="AB21" s="145"/>
    </row>
    <row r="22" spans="1:28" s="146" customFormat="1" ht="12.75">
      <c r="A22" s="275"/>
      <c r="B22" s="274"/>
      <c r="C22" s="177" t="s">
        <v>50</v>
      </c>
      <c r="D22" s="172" t="s">
        <v>51</v>
      </c>
      <c r="E22" s="172" t="s">
        <v>8</v>
      </c>
      <c r="F22" s="171" t="s">
        <v>42</v>
      </c>
      <c r="G22" s="172" t="s">
        <v>40</v>
      </c>
      <c r="H22" s="179">
        <v>24</v>
      </c>
      <c r="I22" s="150">
        <v>0.1</v>
      </c>
      <c r="J22" s="140">
        <f t="shared" si="0"/>
        <v>2.4000000000000004</v>
      </c>
      <c r="K22" s="217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  <c r="X22" s="145"/>
      <c r="Y22" s="145"/>
      <c r="Z22" s="145"/>
      <c r="AA22" s="145"/>
      <c r="AB22" s="145"/>
    </row>
    <row r="23" spans="1:28" s="146" customFormat="1" ht="16.5" customHeight="1" hidden="1">
      <c r="A23" s="267"/>
      <c r="B23" s="274"/>
      <c r="C23" s="177" t="s">
        <v>46</v>
      </c>
      <c r="D23" s="172" t="s">
        <v>44</v>
      </c>
      <c r="E23" s="172" t="s">
        <v>8</v>
      </c>
      <c r="F23" s="171" t="s">
        <v>42</v>
      </c>
      <c r="G23" s="172" t="s">
        <v>40</v>
      </c>
      <c r="H23" s="179">
        <v>0</v>
      </c>
      <c r="I23" s="150">
        <v>0.1</v>
      </c>
      <c r="J23" s="140">
        <f t="shared" si="0"/>
        <v>0</v>
      </c>
      <c r="K23" s="218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  <c r="X23" s="145"/>
      <c r="Y23" s="145"/>
      <c r="Z23" s="145"/>
      <c r="AA23" s="145"/>
      <c r="AB23" s="145"/>
    </row>
    <row r="24" spans="1:28" s="131" customFormat="1" ht="28.5" customHeight="1">
      <c r="A24" s="172" t="s">
        <v>7</v>
      </c>
      <c r="B24" s="174" t="s">
        <v>180</v>
      </c>
      <c r="C24" s="177" t="s">
        <v>122</v>
      </c>
      <c r="D24" s="172" t="s">
        <v>38</v>
      </c>
      <c r="E24" s="172" t="s">
        <v>6</v>
      </c>
      <c r="F24" s="171" t="s">
        <v>48</v>
      </c>
      <c r="G24" s="172" t="s">
        <v>40</v>
      </c>
      <c r="H24" s="178">
        <v>6.495</v>
      </c>
      <c r="I24" s="150">
        <v>0.1</v>
      </c>
      <c r="J24" s="140">
        <f t="shared" si="0"/>
        <v>0.6495000000000001</v>
      </c>
      <c r="K24" s="143" t="s">
        <v>146</v>
      </c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3"/>
      <c r="X24" s="133"/>
      <c r="Y24" s="133"/>
      <c r="Z24" s="133"/>
      <c r="AA24" s="133"/>
      <c r="AB24" s="133"/>
    </row>
    <row r="25" spans="1:28" s="84" customFormat="1" ht="12.75" hidden="1">
      <c r="A25" s="172"/>
      <c r="B25" s="174"/>
      <c r="C25" s="174"/>
      <c r="D25" s="172"/>
      <c r="E25" s="172"/>
      <c r="F25" s="171"/>
      <c r="G25" s="172"/>
      <c r="H25" s="179"/>
      <c r="I25" s="150">
        <v>0.1</v>
      </c>
      <c r="J25" s="140"/>
      <c r="K25" s="139"/>
      <c r="L25" s="137"/>
      <c r="M25" s="137"/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X25" s="135"/>
      <c r="Y25" s="135"/>
      <c r="Z25" s="135"/>
      <c r="AA25" s="135"/>
      <c r="AB25" s="135"/>
    </row>
    <row r="26" spans="1:28" s="146" customFormat="1" ht="15" customHeight="1">
      <c r="A26" s="266" t="s">
        <v>9</v>
      </c>
      <c r="B26" s="274" t="s">
        <v>175</v>
      </c>
      <c r="C26" s="177" t="s">
        <v>135</v>
      </c>
      <c r="D26" s="171"/>
      <c r="E26" s="171"/>
      <c r="F26" s="171" t="s">
        <v>49</v>
      </c>
      <c r="G26" s="180"/>
      <c r="H26" s="178">
        <f>SUM(H27:H30)</f>
        <v>1877</v>
      </c>
      <c r="I26" s="150">
        <v>0.1</v>
      </c>
      <c r="J26" s="150">
        <f>SUM(J27:J30)</f>
        <v>187.7</v>
      </c>
      <c r="K26" s="231" t="s">
        <v>162</v>
      </c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5"/>
      <c r="X26" s="145"/>
      <c r="Y26" s="145"/>
      <c r="Z26" s="145"/>
      <c r="AA26" s="145"/>
      <c r="AB26" s="145"/>
    </row>
    <row r="27" spans="1:28" s="146" customFormat="1" ht="12.75">
      <c r="A27" s="275"/>
      <c r="B27" s="274"/>
      <c r="C27" s="177" t="s">
        <v>122</v>
      </c>
      <c r="D27" s="172" t="s">
        <v>38</v>
      </c>
      <c r="E27" s="172" t="s">
        <v>18</v>
      </c>
      <c r="F27" s="171" t="s">
        <v>49</v>
      </c>
      <c r="G27" s="172" t="s">
        <v>40</v>
      </c>
      <c r="H27" s="179">
        <v>1620</v>
      </c>
      <c r="I27" s="150">
        <v>0.1</v>
      </c>
      <c r="J27" s="150">
        <f>H27*I27</f>
        <v>162</v>
      </c>
      <c r="K27" s="217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5"/>
      <c r="X27" s="145"/>
      <c r="Y27" s="145"/>
      <c r="Z27" s="145"/>
      <c r="AA27" s="145"/>
      <c r="AB27" s="145"/>
    </row>
    <row r="28" spans="1:28" s="146" customFormat="1" ht="25.5">
      <c r="A28" s="275"/>
      <c r="B28" s="274"/>
      <c r="C28" s="177" t="s">
        <v>121</v>
      </c>
      <c r="D28" s="172" t="s">
        <v>43</v>
      </c>
      <c r="E28" s="172" t="s">
        <v>18</v>
      </c>
      <c r="F28" s="171" t="s">
        <v>49</v>
      </c>
      <c r="G28" s="172" t="s">
        <v>40</v>
      </c>
      <c r="H28" s="179">
        <v>15</v>
      </c>
      <c r="I28" s="150">
        <v>0.1</v>
      </c>
      <c r="J28" s="150">
        <f>H28*I28</f>
        <v>1.5</v>
      </c>
      <c r="K28" s="217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5"/>
      <c r="X28" s="145"/>
      <c r="Y28" s="145"/>
      <c r="Z28" s="145"/>
      <c r="AA28" s="145"/>
      <c r="AB28" s="145"/>
    </row>
    <row r="29" spans="1:28" s="146" customFormat="1" ht="25.5">
      <c r="A29" s="275"/>
      <c r="B29" s="274"/>
      <c r="C29" s="174" t="s">
        <v>45</v>
      </c>
      <c r="D29" s="172" t="s">
        <v>44</v>
      </c>
      <c r="E29" s="172" t="s">
        <v>18</v>
      </c>
      <c r="F29" s="171" t="s">
        <v>49</v>
      </c>
      <c r="G29" s="172" t="s">
        <v>40</v>
      </c>
      <c r="H29" s="179">
        <v>200</v>
      </c>
      <c r="I29" s="150">
        <v>0.1</v>
      </c>
      <c r="J29" s="150">
        <f>H29*I29</f>
        <v>20</v>
      </c>
      <c r="K29" s="217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5"/>
      <c r="X29" s="145"/>
      <c r="Y29" s="145"/>
      <c r="Z29" s="145"/>
      <c r="AA29" s="145"/>
      <c r="AB29" s="145"/>
    </row>
    <row r="30" spans="1:28" s="146" customFormat="1" ht="10.5" customHeight="1">
      <c r="A30" s="267"/>
      <c r="B30" s="274"/>
      <c r="C30" s="177" t="s">
        <v>50</v>
      </c>
      <c r="D30" s="172" t="s">
        <v>51</v>
      </c>
      <c r="E30" s="172" t="s">
        <v>18</v>
      </c>
      <c r="F30" s="171" t="s">
        <v>49</v>
      </c>
      <c r="G30" s="172" t="s">
        <v>40</v>
      </c>
      <c r="H30" s="179">
        <v>42</v>
      </c>
      <c r="I30" s="150">
        <v>0.1</v>
      </c>
      <c r="J30" s="150">
        <f>H30*I30</f>
        <v>4.2</v>
      </c>
      <c r="K30" s="218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5"/>
      <c r="X30" s="145"/>
      <c r="Y30" s="145"/>
      <c r="Z30" s="145"/>
      <c r="AA30" s="145"/>
      <c r="AB30" s="145"/>
    </row>
    <row r="31" spans="1:28" s="84" customFormat="1" ht="12.75" hidden="1">
      <c r="A31" s="172"/>
      <c r="B31" s="174"/>
      <c r="C31" s="174"/>
      <c r="D31" s="172"/>
      <c r="E31" s="172"/>
      <c r="F31" s="171"/>
      <c r="G31" s="172"/>
      <c r="H31" s="179"/>
      <c r="I31" s="150">
        <v>0.1</v>
      </c>
      <c r="J31" s="140"/>
      <c r="K31" s="139"/>
      <c r="L31" s="137"/>
      <c r="M31" s="137"/>
      <c r="N31" s="134"/>
      <c r="O31" s="134"/>
      <c r="P31" s="134"/>
      <c r="Q31" s="134"/>
      <c r="R31" s="134"/>
      <c r="S31" s="134"/>
      <c r="T31" s="134"/>
      <c r="U31" s="134"/>
      <c r="V31" s="134"/>
      <c r="W31" s="135"/>
      <c r="X31" s="135"/>
      <c r="Y31" s="135"/>
      <c r="Z31" s="135"/>
      <c r="AA31" s="135"/>
      <c r="AB31" s="135"/>
    </row>
    <row r="32" spans="1:28" s="84" customFormat="1" ht="16.5" customHeight="1" hidden="1">
      <c r="A32" s="172"/>
      <c r="B32" s="274" t="s">
        <v>181</v>
      </c>
      <c r="C32" s="174"/>
      <c r="D32" s="171"/>
      <c r="E32" s="171"/>
      <c r="F32" s="180"/>
      <c r="G32" s="171"/>
      <c r="H32" s="179"/>
      <c r="I32" s="150">
        <v>0.1</v>
      </c>
      <c r="J32" s="140"/>
      <c r="K32" s="148"/>
      <c r="L32" s="137"/>
      <c r="M32" s="137"/>
      <c r="N32" s="134"/>
      <c r="O32" s="134"/>
      <c r="P32" s="134"/>
      <c r="Q32" s="134"/>
      <c r="R32" s="134"/>
      <c r="S32" s="134"/>
      <c r="T32" s="134"/>
      <c r="U32" s="134"/>
      <c r="V32" s="134"/>
      <c r="W32" s="135"/>
      <c r="X32" s="135"/>
      <c r="Y32" s="135"/>
      <c r="Z32" s="135"/>
      <c r="AA32" s="135"/>
      <c r="AB32" s="135"/>
    </row>
    <row r="33" spans="1:28" s="147" customFormat="1" ht="27.75" customHeight="1">
      <c r="A33" s="172" t="s">
        <v>28</v>
      </c>
      <c r="B33" s="274"/>
      <c r="C33" s="177" t="s">
        <v>122</v>
      </c>
      <c r="D33" s="172" t="s">
        <v>38</v>
      </c>
      <c r="E33" s="172" t="s">
        <v>6</v>
      </c>
      <c r="F33" s="171" t="s">
        <v>53</v>
      </c>
      <c r="G33" s="172" t="s">
        <v>40</v>
      </c>
      <c r="H33" s="178">
        <v>412.8</v>
      </c>
      <c r="I33" s="150">
        <v>0.1</v>
      </c>
      <c r="J33" s="150">
        <f>I33*H33</f>
        <v>41.28</v>
      </c>
      <c r="K33" s="143" t="s">
        <v>153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2"/>
      <c r="X33" s="132"/>
      <c r="Y33" s="132"/>
      <c r="Z33" s="132"/>
      <c r="AA33" s="132"/>
      <c r="AB33" s="132"/>
    </row>
    <row r="34" spans="1:28" s="84" customFormat="1" ht="0.75" customHeight="1" hidden="1" thickBot="1">
      <c r="A34" s="172"/>
      <c r="B34" s="274"/>
      <c r="C34" s="174"/>
      <c r="D34" s="172"/>
      <c r="E34" s="172"/>
      <c r="F34" s="171"/>
      <c r="G34" s="172"/>
      <c r="H34" s="179"/>
      <c r="I34" s="150">
        <v>0.1</v>
      </c>
      <c r="J34" s="140"/>
      <c r="K34" s="148"/>
      <c r="L34" s="137"/>
      <c r="M34" s="137"/>
      <c r="N34" s="134"/>
      <c r="O34" s="134"/>
      <c r="P34" s="134"/>
      <c r="Q34" s="134"/>
      <c r="R34" s="134"/>
      <c r="S34" s="134"/>
      <c r="T34" s="134"/>
      <c r="U34" s="134"/>
      <c r="V34" s="134"/>
      <c r="W34" s="135"/>
      <c r="X34" s="135"/>
      <c r="Y34" s="135"/>
      <c r="Z34" s="135"/>
      <c r="AA34" s="135"/>
      <c r="AB34" s="135"/>
    </row>
    <row r="35" spans="1:28" s="84" customFormat="1" ht="5.25" customHeight="1" hidden="1" thickBot="1">
      <c r="A35" s="172"/>
      <c r="B35" s="274"/>
      <c r="C35" s="174"/>
      <c r="D35" s="172"/>
      <c r="E35" s="172"/>
      <c r="F35" s="171"/>
      <c r="G35" s="172"/>
      <c r="H35" s="179"/>
      <c r="I35" s="150">
        <v>0.1</v>
      </c>
      <c r="J35" s="140"/>
      <c r="K35" s="148"/>
      <c r="L35" s="137"/>
      <c r="M35" s="137"/>
      <c r="N35" s="134"/>
      <c r="O35" s="134"/>
      <c r="P35" s="134"/>
      <c r="Q35" s="134"/>
      <c r="R35" s="134"/>
      <c r="S35" s="134"/>
      <c r="T35" s="134"/>
      <c r="U35" s="134"/>
      <c r="V35" s="134"/>
      <c r="W35" s="135"/>
      <c r="X35" s="135"/>
      <c r="Y35" s="135"/>
      <c r="Z35" s="135"/>
      <c r="AA35" s="135"/>
      <c r="AB35" s="135"/>
    </row>
    <row r="36" spans="1:28" s="84" customFormat="1" ht="12.75" customHeight="1">
      <c r="A36" s="266" t="s">
        <v>29</v>
      </c>
      <c r="B36" s="274" t="s">
        <v>182</v>
      </c>
      <c r="C36" s="177" t="s">
        <v>135</v>
      </c>
      <c r="D36" s="172"/>
      <c r="E36" s="172"/>
      <c r="F36" s="171"/>
      <c r="G36" s="172"/>
      <c r="H36" s="178">
        <f>SUM(H37)</f>
        <v>130.016</v>
      </c>
      <c r="I36" s="150">
        <v>0.1</v>
      </c>
      <c r="J36" s="150">
        <f>H36*I36</f>
        <v>13.0016</v>
      </c>
      <c r="K36" s="231" t="s">
        <v>161</v>
      </c>
      <c r="L36" s="137"/>
      <c r="M36" s="137"/>
      <c r="N36" s="134"/>
      <c r="O36" s="134"/>
      <c r="P36" s="134"/>
      <c r="Q36" s="134"/>
      <c r="R36" s="134"/>
      <c r="S36" s="134"/>
      <c r="T36" s="134"/>
      <c r="U36" s="134"/>
      <c r="V36" s="134"/>
      <c r="W36" s="135"/>
      <c r="X36" s="135"/>
      <c r="Y36" s="135"/>
      <c r="Z36" s="135"/>
      <c r="AA36" s="135"/>
      <c r="AB36" s="135"/>
    </row>
    <row r="37" spans="1:28" s="131" customFormat="1" ht="42" customHeight="1">
      <c r="A37" s="267"/>
      <c r="B37" s="274"/>
      <c r="C37" s="177" t="s">
        <v>122</v>
      </c>
      <c r="D37" s="172" t="s">
        <v>38</v>
      </c>
      <c r="E37" s="172" t="s">
        <v>6</v>
      </c>
      <c r="F37" s="171" t="s">
        <v>55</v>
      </c>
      <c r="G37" s="172" t="s">
        <v>40</v>
      </c>
      <c r="H37" s="179">
        <v>130.016</v>
      </c>
      <c r="I37" s="150">
        <v>0.1</v>
      </c>
      <c r="J37" s="150">
        <f aca="true" t="shared" si="1" ref="J37:J62">I37*H37</f>
        <v>13.0016</v>
      </c>
      <c r="K37" s="21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3"/>
      <c r="X37" s="133"/>
      <c r="Y37" s="133"/>
      <c r="Z37" s="133"/>
      <c r="AA37" s="133"/>
      <c r="AB37" s="133"/>
    </row>
    <row r="38" spans="1:28" s="84" customFormat="1" ht="6" customHeight="1" hidden="1">
      <c r="A38" s="172"/>
      <c r="B38" s="274"/>
      <c r="C38" s="274"/>
      <c r="D38" s="181"/>
      <c r="E38" s="181"/>
      <c r="F38" s="182"/>
      <c r="G38" s="172" t="s">
        <v>57</v>
      </c>
      <c r="H38" s="179"/>
      <c r="I38" s="150">
        <v>0.1</v>
      </c>
      <c r="J38" s="150">
        <f t="shared" si="1"/>
        <v>0</v>
      </c>
      <c r="K38" s="148"/>
      <c r="L38" s="137"/>
      <c r="M38" s="137"/>
      <c r="N38" s="134"/>
      <c r="O38" s="134"/>
      <c r="P38" s="134"/>
      <c r="Q38" s="134"/>
      <c r="R38" s="134"/>
      <c r="S38" s="134"/>
      <c r="T38" s="134"/>
      <c r="U38" s="134"/>
      <c r="V38" s="134"/>
      <c r="W38" s="135"/>
      <c r="X38" s="135"/>
      <c r="Y38" s="135"/>
      <c r="Z38" s="135"/>
      <c r="AA38" s="135"/>
      <c r="AB38" s="135"/>
    </row>
    <row r="39" spans="1:28" s="84" customFormat="1" ht="6" customHeight="1" hidden="1" thickBot="1">
      <c r="A39" s="172"/>
      <c r="B39" s="274"/>
      <c r="C39" s="274"/>
      <c r="D39" s="181"/>
      <c r="E39" s="181"/>
      <c r="F39" s="182"/>
      <c r="G39" s="172" t="s">
        <v>58</v>
      </c>
      <c r="H39" s="179"/>
      <c r="I39" s="150">
        <v>0.1</v>
      </c>
      <c r="J39" s="150">
        <f t="shared" si="1"/>
        <v>0</v>
      </c>
      <c r="K39" s="148"/>
      <c r="L39" s="137"/>
      <c r="M39" s="137"/>
      <c r="N39" s="134"/>
      <c r="O39" s="134"/>
      <c r="P39" s="134"/>
      <c r="Q39" s="134"/>
      <c r="R39" s="134"/>
      <c r="S39" s="134"/>
      <c r="T39" s="134"/>
      <c r="U39" s="134"/>
      <c r="V39" s="134"/>
      <c r="W39" s="135"/>
      <c r="X39" s="135"/>
      <c r="Y39" s="135"/>
      <c r="Z39" s="135"/>
      <c r="AA39" s="135"/>
      <c r="AB39" s="135"/>
    </row>
    <row r="40" spans="1:28" s="131" customFormat="1" ht="29.25" customHeight="1">
      <c r="A40" s="172" t="s">
        <v>30</v>
      </c>
      <c r="B40" s="174" t="s">
        <v>183</v>
      </c>
      <c r="C40" s="177" t="s">
        <v>122</v>
      </c>
      <c r="D40" s="172" t="s">
        <v>38</v>
      </c>
      <c r="E40" s="172" t="s">
        <v>6</v>
      </c>
      <c r="F40" s="171" t="s">
        <v>59</v>
      </c>
      <c r="G40" s="172" t="s">
        <v>40</v>
      </c>
      <c r="H40" s="178">
        <v>7</v>
      </c>
      <c r="I40" s="150">
        <v>0.1</v>
      </c>
      <c r="J40" s="150">
        <f t="shared" si="1"/>
        <v>0.7000000000000001</v>
      </c>
      <c r="K40" s="143" t="s">
        <v>146</v>
      </c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3"/>
      <c r="X40" s="133"/>
      <c r="Y40" s="133"/>
      <c r="Z40" s="133"/>
      <c r="AA40" s="133"/>
      <c r="AB40" s="133"/>
    </row>
    <row r="41" spans="1:28" s="84" customFormat="1" ht="12.75" customHeight="1" hidden="1">
      <c r="A41" s="172"/>
      <c r="B41" s="274" t="s">
        <v>184</v>
      </c>
      <c r="C41" s="174" t="s">
        <v>135</v>
      </c>
      <c r="D41" s="171"/>
      <c r="E41" s="172"/>
      <c r="F41" s="171"/>
      <c r="G41" s="171"/>
      <c r="H41" s="179"/>
      <c r="I41" s="150">
        <v>0.1</v>
      </c>
      <c r="J41" s="150">
        <f t="shared" si="1"/>
        <v>0</v>
      </c>
      <c r="K41" s="148"/>
      <c r="L41" s="137"/>
      <c r="M41" s="137"/>
      <c r="N41" s="134"/>
      <c r="O41" s="134"/>
      <c r="P41" s="134"/>
      <c r="Q41" s="134"/>
      <c r="R41" s="134"/>
      <c r="S41" s="134"/>
      <c r="T41" s="134"/>
      <c r="U41" s="134"/>
      <c r="V41" s="134"/>
      <c r="W41" s="135"/>
      <c r="X41" s="135"/>
      <c r="Y41" s="135"/>
      <c r="Z41" s="135"/>
      <c r="AA41" s="135"/>
      <c r="AB41" s="135"/>
    </row>
    <row r="42" spans="1:28" s="131" customFormat="1" ht="20.25" customHeight="1">
      <c r="A42" s="172" t="s">
        <v>20</v>
      </c>
      <c r="B42" s="274"/>
      <c r="C42" s="177" t="s">
        <v>122</v>
      </c>
      <c r="D42" s="172" t="s">
        <v>38</v>
      </c>
      <c r="E42" s="172" t="s">
        <v>6</v>
      </c>
      <c r="F42" s="171" t="s">
        <v>61</v>
      </c>
      <c r="G42" s="172" t="s">
        <v>40</v>
      </c>
      <c r="H42" s="178">
        <v>113.496</v>
      </c>
      <c r="I42" s="150">
        <v>0.1</v>
      </c>
      <c r="J42" s="150">
        <f t="shared" si="1"/>
        <v>11.3496</v>
      </c>
      <c r="K42" s="143" t="s">
        <v>146</v>
      </c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3"/>
      <c r="X42" s="133"/>
      <c r="Y42" s="133"/>
      <c r="Z42" s="133"/>
      <c r="AA42" s="133"/>
      <c r="AB42" s="133"/>
    </row>
    <row r="43" spans="1:28" s="84" customFormat="1" ht="12.75" customHeight="1" hidden="1">
      <c r="A43" s="172"/>
      <c r="B43" s="274"/>
      <c r="C43" s="174"/>
      <c r="D43" s="171"/>
      <c r="E43" s="172"/>
      <c r="F43" s="171"/>
      <c r="G43" s="172"/>
      <c r="H43" s="179"/>
      <c r="I43" s="150">
        <v>0.1</v>
      </c>
      <c r="J43" s="150">
        <f t="shared" si="1"/>
        <v>0</v>
      </c>
      <c r="K43" s="148"/>
      <c r="L43" s="137"/>
      <c r="M43" s="137"/>
      <c r="N43" s="134"/>
      <c r="O43" s="134"/>
      <c r="P43" s="134"/>
      <c r="Q43" s="134"/>
      <c r="R43" s="134"/>
      <c r="S43" s="134"/>
      <c r="T43" s="134"/>
      <c r="U43" s="134"/>
      <c r="V43" s="134"/>
      <c r="W43" s="135"/>
      <c r="X43" s="135"/>
      <c r="Y43" s="135"/>
      <c r="Z43" s="135"/>
      <c r="AA43" s="135"/>
      <c r="AB43" s="135"/>
    </row>
    <row r="44" spans="1:28" s="84" customFormat="1" ht="36" customHeight="1" hidden="1" thickBot="1">
      <c r="A44" s="172"/>
      <c r="B44" s="274"/>
      <c r="C44" s="274"/>
      <c r="D44" s="171"/>
      <c r="E44" s="183"/>
      <c r="F44" s="171"/>
      <c r="G44" s="172"/>
      <c r="H44" s="179"/>
      <c r="I44" s="150">
        <v>0.1</v>
      </c>
      <c r="J44" s="150">
        <f t="shared" si="1"/>
        <v>0</v>
      </c>
      <c r="K44" s="148"/>
      <c r="L44" s="137"/>
      <c r="M44" s="137"/>
      <c r="N44" s="134"/>
      <c r="O44" s="134"/>
      <c r="P44" s="134"/>
      <c r="Q44" s="134"/>
      <c r="R44" s="134"/>
      <c r="S44" s="134"/>
      <c r="T44" s="134"/>
      <c r="U44" s="134"/>
      <c r="V44" s="134"/>
      <c r="W44" s="135"/>
      <c r="X44" s="135"/>
      <c r="Y44" s="135"/>
      <c r="Z44" s="135"/>
      <c r="AA44" s="135"/>
      <c r="AB44" s="135"/>
    </row>
    <row r="45" spans="1:28" s="84" customFormat="1" ht="12.75" customHeight="1" hidden="1">
      <c r="A45" s="172"/>
      <c r="B45" s="274"/>
      <c r="C45" s="274"/>
      <c r="D45" s="171"/>
      <c r="E45" s="183"/>
      <c r="F45" s="171"/>
      <c r="G45" s="172"/>
      <c r="H45" s="179"/>
      <c r="I45" s="150">
        <v>0.1</v>
      </c>
      <c r="J45" s="150">
        <f t="shared" si="1"/>
        <v>0</v>
      </c>
      <c r="K45" s="148"/>
      <c r="L45" s="137"/>
      <c r="M45" s="137"/>
      <c r="N45" s="134"/>
      <c r="O45" s="134"/>
      <c r="P45" s="134"/>
      <c r="Q45" s="134"/>
      <c r="R45" s="134"/>
      <c r="S45" s="134"/>
      <c r="T45" s="134"/>
      <c r="U45" s="134"/>
      <c r="V45" s="134"/>
      <c r="W45" s="135"/>
      <c r="X45" s="135"/>
      <c r="Y45" s="135"/>
      <c r="Z45" s="135"/>
      <c r="AA45" s="135"/>
      <c r="AB45" s="135"/>
    </row>
    <row r="46" spans="1:28" s="84" customFormat="1" ht="12.75" customHeight="1" hidden="1">
      <c r="A46" s="172"/>
      <c r="B46" s="274"/>
      <c r="C46" s="274"/>
      <c r="D46" s="171"/>
      <c r="E46" s="172"/>
      <c r="F46" s="171"/>
      <c r="G46" s="172"/>
      <c r="H46" s="179"/>
      <c r="I46" s="150">
        <v>0.1</v>
      </c>
      <c r="J46" s="150">
        <f t="shared" si="1"/>
        <v>0</v>
      </c>
      <c r="K46" s="148"/>
      <c r="L46" s="137"/>
      <c r="M46" s="137"/>
      <c r="N46" s="134"/>
      <c r="O46" s="134"/>
      <c r="P46" s="134"/>
      <c r="Q46" s="134"/>
      <c r="R46" s="134"/>
      <c r="S46" s="134"/>
      <c r="T46" s="134"/>
      <c r="U46" s="134"/>
      <c r="V46" s="134"/>
      <c r="W46" s="135"/>
      <c r="X46" s="135"/>
      <c r="Y46" s="135"/>
      <c r="Z46" s="135"/>
      <c r="AA46" s="135"/>
      <c r="AB46" s="135"/>
    </row>
    <row r="47" spans="1:28" s="84" customFormat="1" ht="13.5" customHeight="1" hidden="1">
      <c r="A47" s="172"/>
      <c r="B47" s="274"/>
      <c r="C47" s="184"/>
      <c r="D47" s="181"/>
      <c r="E47" s="181"/>
      <c r="F47" s="174"/>
      <c r="G47" s="174"/>
      <c r="H47" s="179"/>
      <c r="I47" s="150">
        <v>0.1</v>
      </c>
      <c r="J47" s="150">
        <f t="shared" si="1"/>
        <v>0</v>
      </c>
      <c r="K47" s="148"/>
      <c r="L47" s="137"/>
      <c r="M47" s="137"/>
      <c r="N47" s="134"/>
      <c r="O47" s="134"/>
      <c r="P47" s="134"/>
      <c r="Q47" s="134"/>
      <c r="R47" s="134"/>
      <c r="S47" s="134"/>
      <c r="T47" s="134"/>
      <c r="U47" s="134"/>
      <c r="V47" s="134"/>
      <c r="W47" s="135"/>
      <c r="X47" s="135"/>
      <c r="Y47" s="135"/>
      <c r="Z47" s="135"/>
      <c r="AA47" s="135"/>
      <c r="AB47" s="135"/>
    </row>
    <row r="48" spans="1:28" s="84" customFormat="1" ht="12.75" customHeight="1" hidden="1">
      <c r="A48" s="172"/>
      <c r="B48" s="274"/>
      <c r="C48" s="174"/>
      <c r="D48" s="181"/>
      <c r="E48" s="181"/>
      <c r="F48" s="174"/>
      <c r="G48" s="174"/>
      <c r="H48" s="179"/>
      <c r="I48" s="150">
        <v>0.1</v>
      </c>
      <c r="J48" s="150">
        <f t="shared" si="1"/>
        <v>0</v>
      </c>
      <c r="K48" s="148"/>
      <c r="L48" s="137"/>
      <c r="M48" s="137"/>
      <c r="N48" s="134"/>
      <c r="O48" s="134"/>
      <c r="P48" s="134"/>
      <c r="Q48" s="134"/>
      <c r="R48" s="134"/>
      <c r="S48" s="134"/>
      <c r="T48" s="134"/>
      <c r="U48" s="134"/>
      <c r="V48" s="134"/>
      <c r="W48" s="135"/>
      <c r="X48" s="135"/>
      <c r="Y48" s="135"/>
      <c r="Z48" s="135"/>
      <c r="AA48" s="135"/>
      <c r="AB48" s="135"/>
    </row>
    <row r="49" spans="1:28" s="84" customFormat="1" ht="12.75" customHeight="1" hidden="1">
      <c r="A49" s="172"/>
      <c r="B49" s="274"/>
      <c r="C49" s="174"/>
      <c r="D49" s="171"/>
      <c r="E49" s="172"/>
      <c r="F49" s="171"/>
      <c r="G49" s="172"/>
      <c r="H49" s="179"/>
      <c r="I49" s="150">
        <v>0.1</v>
      </c>
      <c r="J49" s="150">
        <f t="shared" si="1"/>
        <v>0</v>
      </c>
      <c r="K49" s="148"/>
      <c r="L49" s="137"/>
      <c r="M49" s="137"/>
      <c r="N49" s="134"/>
      <c r="O49" s="134"/>
      <c r="P49" s="134"/>
      <c r="Q49" s="134"/>
      <c r="R49" s="134"/>
      <c r="S49" s="134"/>
      <c r="T49" s="134"/>
      <c r="U49" s="134"/>
      <c r="V49" s="134"/>
      <c r="W49" s="135"/>
      <c r="X49" s="135"/>
      <c r="Y49" s="135"/>
      <c r="Z49" s="135"/>
      <c r="AA49" s="135"/>
      <c r="AB49" s="135"/>
    </row>
    <row r="50" spans="1:28" s="84" customFormat="1" ht="9.75" customHeight="1" hidden="1" thickBot="1">
      <c r="A50" s="172"/>
      <c r="B50" s="219"/>
      <c r="C50" s="174"/>
      <c r="D50" s="171"/>
      <c r="E50" s="172"/>
      <c r="F50" s="171"/>
      <c r="G50" s="172"/>
      <c r="H50" s="179"/>
      <c r="I50" s="150">
        <v>0.1</v>
      </c>
      <c r="J50" s="150">
        <f t="shared" si="1"/>
        <v>0</v>
      </c>
      <c r="K50" s="148"/>
      <c r="L50" s="137"/>
      <c r="M50" s="137"/>
      <c r="N50" s="134"/>
      <c r="O50" s="134"/>
      <c r="P50" s="134"/>
      <c r="Q50" s="134"/>
      <c r="R50" s="134"/>
      <c r="S50" s="134"/>
      <c r="T50" s="134"/>
      <c r="U50" s="134"/>
      <c r="V50" s="134"/>
      <c r="W50" s="135"/>
      <c r="X50" s="135"/>
      <c r="Y50" s="135"/>
      <c r="Z50" s="135"/>
      <c r="AA50" s="135"/>
      <c r="AB50" s="135"/>
    </row>
    <row r="51" spans="1:28" s="84" customFormat="1" ht="12.75" customHeight="1" hidden="1">
      <c r="A51" s="195"/>
      <c r="B51" s="274" t="s">
        <v>185</v>
      </c>
      <c r="C51" s="193"/>
      <c r="D51" s="171"/>
      <c r="E51" s="171"/>
      <c r="F51" s="171"/>
      <c r="G51" s="172"/>
      <c r="H51" s="179"/>
      <c r="I51" s="150">
        <v>0.1</v>
      </c>
      <c r="J51" s="150">
        <f t="shared" si="1"/>
        <v>0</v>
      </c>
      <c r="K51" s="148"/>
      <c r="L51" s="137"/>
      <c r="M51" s="137"/>
      <c r="N51" s="134"/>
      <c r="O51" s="134"/>
      <c r="P51" s="134"/>
      <c r="Q51" s="134"/>
      <c r="R51" s="134"/>
      <c r="S51" s="134"/>
      <c r="T51" s="134"/>
      <c r="U51" s="134"/>
      <c r="V51" s="134"/>
      <c r="W51" s="135"/>
      <c r="X51" s="135"/>
      <c r="Y51" s="135"/>
      <c r="Z51" s="135"/>
      <c r="AA51" s="135"/>
      <c r="AB51" s="135"/>
    </row>
    <row r="52" spans="1:28" s="84" customFormat="1" ht="7.5" customHeight="1" hidden="1">
      <c r="A52" s="194"/>
      <c r="B52" s="274"/>
      <c r="C52" s="193"/>
      <c r="D52" s="172"/>
      <c r="E52" s="172"/>
      <c r="F52" s="171"/>
      <c r="G52" s="172"/>
      <c r="H52" s="179"/>
      <c r="I52" s="150">
        <v>0.1</v>
      </c>
      <c r="J52" s="150">
        <f t="shared" si="1"/>
        <v>0</v>
      </c>
      <c r="K52" s="148"/>
      <c r="L52" s="137"/>
      <c r="M52" s="137"/>
      <c r="N52" s="134"/>
      <c r="O52" s="134"/>
      <c r="P52" s="134"/>
      <c r="Q52" s="134"/>
      <c r="R52" s="134"/>
      <c r="S52" s="134"/>
      <c r="T52" s="134"/>
      <c r="U52" s="134"/>
      <c r="V52" s="134"/>
      <c r="W52" s="135"/>
      <c r="X52" s="135"/>
      <c r="Y52" s="135"/>
      <c r="Z52" s="135"/>
      <c r="AA52" s="135"/>
      <c r="AB52" s="135"/>
    </row>
    <row r="53" spans="1:28" s="131" customFormat="1" ht="67.5" customHeight="1">
      <c r="A53" s="194">
        <v>9</v>
      </c>
      <c r="B53" s="274"/>
      <c r="C53" s="196" t="s">
        <v>122</v>
      </c>
      <c r="D53" s="172" t="s">
        <v>38</v>
      </c>
      <c r="E53" s="172" t="s">
        <v>6</v>
      </c>
      <c r="F53" s="171" t="s">
        <v>63</v>
      </c>
      <c r="G53" s="172" t="s">
        <v>40</v>
      </c>
      <c r="H53" s="178">
        <v>217.114</v>
      </c>
      <c r="I53" s="150">
        <v>0.1</v>
      </c>
      <c r="J53" s="150">
        <f t="shared" si="1"/>
        <v>21.7114</v>
      </c>
      <c r="K53" s="143" t="s">
        <v>156</v>
      </c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3"/>
      <c r="X53" s="133"/>
      <c r="Y53" s="133"/>
      <c r="Z53" s="133"/>
      <c r="AA53" s="133"/>
      <c r="AB53" s="133"/>
    </row>
    <row r="54" spans="1:28" s="131" customFormat="1" ht="33" customHeight="1" hidden="1">
      <c r="A54" s="172" t="s">
        <v>32</v>
      </c>
      <c r="B54" s="173" t="s">
        <v>195</v>
      </c>
      <c r="C54" s="177" t="s">
        <v>122</v>
      </c>
      <c r="D54" s="172" t="s">
        <v>38</v>
      </c>
      <c r="E54" s="172" t="s">
        <v>6</v>
      </c>
      <c r="F54" s="171" t="s">
        <v>65</v>
      </c>
      <c r="G54" s="172" t="s">
        <v>40</v>
      </c>
      <c r="H54" s="178">
        <v>0</v>
      </c>
      <c r="I54" s="150">
        <v>0.1</v>
      </c>
      <c r="J54" s="150">
        <f t="shared" si="1"/>
        <v>0</v>
      </c>
      <c r="K54" s="143" t="s">
        <v>146</v>
      </c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3"/>
      <c r="X54" s="133"/>
      <c r="Y54" s="133"/>
      <c r="Z54" s="133"/>
      <c r="AA54" s="133"/>
      <c r="AB54" s="133"/>
    </row>
    <row r="55" spans="1:28" s="146" customFormat="1" ht="25.5" customHeight="1">
      <c r="A55" s="171">
        <v>11</v>
      </c>
      <c r="B55" s="174" t="s">
        <v>186</v>
      </c>
      <c r="C55" s="177" t="s">
        <v>121</v>
      </c>
      <c r="D55" s="172" t="s">
        <v>43</v>
      </c>
      <c r="E55" s="172" t="s">
        <v>123</v>
      </c>
      <c r="F55" s="171" t="s">
        <v>67</v>
      </c>
      <c r="G55" s="172" t="s">
        <v>40</v>
      </c>
      <c r="H55" s="178">
        <v>243.5</v>
      </c>
      <c r="I55" s="150">
        <v>0.1</v>
      </c>
      <c r="J55" s="150">
        <f t="shared" si="1"/>
        <v>24.35</v>
      </c>
      <c r="K55" s="143" t="s">
        <v>146</v>
      </c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5"/>
      <c r="X55" s="145"/>
      <c r="Y55" s="145"/>
      <c r="Z55" s="145"/>
      <c r="AA55" s="145"/>
      <c r="AB55" s="145"/>
    </row>
    <row r="56" spans="1:28" s="131" customFormat="1" ht="0.75" customHeight="1" hidden="1">
      <c r="A56" s="171">
        <v>12</v>
      </c>
      <c r="B56" s="174" t="s">
        <v>134</v>
      </c>
      <c r="C56" s="177" t="s">
        <v>121</v>
      </c>
      <c r="D56" s="172" t="s">
        <v>43</v>
      </c>
      <c r="E56" s="172" t="s">
        <v>123</v>
      </c>
      <c r="F56" s="171" t="s">
        <v>69</v>
      </c>
      <c r="G56" s="172" t="s">
        <v>40</v>
      </c>
      <c r="H56" s="178">
        <v>0</v>
      </c>
      <c r="I56" s="150">
        <v>0.1</v>
      </c>
      <c r="J56" s="150">
        <f t="shared" si="1"/>
        <v>0</v>
      </c>
      <c r="K56" s="143" t="s">
        <v>147</v>
      </c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3"/>
      <c r="X56" s="133"/>
      <c r="Y56" s="133"/>
      <c r="Z56" s="133"/>
      <c r="AA56" s="133"/>
      <c r="AB56" s="133"/>
    </row>
    <row r="57" spans="1:28" s="146" customFormat="1" ht="27.75" customHeight="1">
      <c r="A57" s="171">
        <v>12</v>
      </c>
      <c r="B57" s="174" t="s">
        <v>70</v>
      </c>
      <c r="C57" s="177" t="s">
        <v>121</v>
      </c>
      <c r="D57" s="172" t="s">
        <v>43</v>
      </c>
      <c r="E57" s="172" t="s">
        <v>123</v>
      </c>
      <c r="F57" s="171" t="s">
        <v>71</v>
      </c>
      <c r="G57" s="172" t="s">
        <v>40</v>
      </c>
      <c r="H57" s="178">
        <v>400</v>
      </c>
      <c r="I57" s="150">
        <v>0.1</v>
      </c>
      <c r="J57" s="150">
        <f t="shared" si="1"/>
        <v>40</v>
      </c>
      <c r="K57" s="143" t="s">
        <v>152</v>
      </c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5"/>
      <c r="X57" s="145"/>
      <c r="Y57" s="145"/>
      <c r="Z57" s="145"/>
      <c r="AA57" s="145"/>
      <c r="AB57" s="145"/>
    </row>
    <row r="58" spans="1:28" s="146" customFormat="1" ht="59.25" customHeight="1">
      <c r="A58" s="171">
        <v>13</v>
      </c>
      <c r="B58" s="174" t="s">
        <v>72</v>
      </c>
      <c r="C58" s="177" t="s">
        <v>121</v>
      </c>
      <c r="D58" s="172" t="s">
        <v>43</v>
      </c>
      <c r="E58" s="172" t="s">
        <v>123</v>
      </c>
      <c r="F58" s="171" t="s">
        <v>73</v>
      </c>
      <c r="G58" s="172" t="s">
        <v>40</v>
      </c>
      <c r="H58" s="178">
        <v>245</v>
      </c>
      <c r="I58" s="150">
        <v>0.1</v>
      </c>
      <c r="J58" s="150">
        <f t="shared" si="1"/>
        <v>24.5</v>
      </c>
      <c r="K58" s="143" t="s">
        <v>144</v>
      </c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5"/>
      <c r="X58" s="145"/>
      <c r="Y58" s="145"/>
      <c r="Z58" s="145"/>
      <c r="AA58" s="145"/>
      <c r="AB58" s="145"/>
    </row>
    <row r="59" spans="1:28" s="131" customFormat="1" ht="37.5" customHeight="1">
      <c r="A59" s="171">
        <v>14</v>
      </c>
      <c r="B59" s="174" t="s">
        <v>74</v>
      </c>
      <c r="C59" s="177" t="s">
        <v>121</v>
      </c>
      <c r="D59" s="172" t="s">
        <v>43</v>
      </c>
      <c r="E59" s="172" t="s">
        <v>123</v>
      </c>
      <c r="F59" s="171" t="s">
        <v>75</v>
      </c>
      <c r="G59" s="172" t="s">
        <v>40</v>
      </c>
      <c r="H59" s="178">
        <v>50</v>
      </c>
      <c r="I59" s="150">
        <v>0.1</v>
      </c>
      <c r="J59" s="150">
        <f t="shared" si="1"/>
        <v>5</v>
      </c>
      <c r="K59" s="143" t="s">
        <v>145</v>
      </c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3"/>
      <c r="X59" s="133"/>
      <c r="Y59" s="133"/>
      <c r="Z59" s="133"/>
      <c r="AA59" s="133"/>
      <c r="AB59" s="133"/>
    </row>
    <row r="60" spans="1:28" s="131" customFormat="1" ht="48.75" customHeight="1">
      <c r="A60" s="171">
        <v>15</v>
      </c>
      <c r="B60" s="174" t="s">
        <v>158</v>
      </c>
      <c r="C60" s="177" t="s">
        <v>121</v>
      </c>
      <c r="D60" s="172" t="s">
        <v>43</v>
      </c>
      <c r="E60" s="172" t="s">
        <v>123</v>
      </c>
      <c r="F60" s="171" t="s">
        <v>77</v>
      </c>
      <c r="G60" s="172" t="s">
        <v>40</v>
      </c>
      <c r="H60" s="178">
        <v>200</v>
      </c>
      <c r="I60" s="150">
        <v>0.1</v>
      </c>
      <c r="J60" s="150">
        <f t="shared" si="1"/>
        <v>20</v>
      </c>
      <c r="K60" s="143" t="s">
        <v>159</v>
      </c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3"/>
      <c r="X60" s="133"/>
      <c r="Y60" s="133"/>
      <c r="Z60" s="133"/>
      <c r="AA60" s="133"/>
      <c r="AB60" s="133"/>
    </row>
    <row r="61" spans="1:28" s="131" customFormat="1" ht="31.5" customHeight="1">
      <c r="A61" s="171">
        <v>16</v>
      </c>
      <c r="B61" s="174" t="s">
        <v>148</v>
      </c>
      <c r="C61" s="177" t="s">
        <v>50</v>
      </c>
      <c r="D61" s="172" t="s">
        <v>51</v>
      </c>
      <c r="E61" s="172" t="s">
        <v>26</v>
      </c>
      <c r="F61" s="171" t="s">
        <v>82</v>
      </c>
      <c r="G61" s="172" t="s">
        <v>40</v>
      </c>
      <c r="H61" s="178">
        <v>271.2</v>
      </c>
      <c r="I61" s="150">
        <v>0.1</v>
      </c>
      <c r="J61" s="150">
        <f t="shared" si="1"/>
        <v>27.12</v>
      </c>
      <c r="K61" s="143" t="s">
        <v>149</v>
      </c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3"/>
      <c r="X61" s="133"/>
      <c r="Y61" s="133"/>
      <c r="Z61" s="133"/>
      <c r="AA61" s="133"/>
      <c r="AB61" s="133"/>
    </row>
    <row r="62" spans="1:28" s="131" customFormat="1" ht="21" customHeight="1">
      <c r="A62" s="171">
        <v>17</v>
      </c>
      <c r="B62" s="174" t="s">
        <v>187</v>
      </c>
      <c r="C62" s="177" t="s">
        <v>50</v>
      </c>
      <c r="D62" s="172" t="s">
        <v>51</v>
      </c>
      <c r="E62" s="172" t="s">
        <v>18</v>
      </c>
      <c r="F62" s="171" t="s">
        <v>83</v>
      </c>
      <c r="G62" s="172" t="s">
        <v>40</v>
      </c>
      <c r="H62" s="178">
        <v>100</v>
      </c>
      <c r="I62" s="150">
        <v>0.1</v>
      </c>
      <c r="J62" s="150">
        <f t="shared" si="1"/>
        <v>10</v>
      </c>
      <c r="K62" s="143" t="s">
        <v>155</v>
      </c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3"/>
      <c r="X62" s="133"/>
      <c r="Y62" s="133"/>
      <c r="Z62" s="133"/>
      <c r="AA62" s="133"/>
      <c r="AB62" s="133"/>
    </row>
    <row r="63" spans="1:28" s="146" customFormat="1" ht="21" customHeight="1">
      <c r="A63" s="214">
        <v>18</v>
      </c>
      <c r="B63" s="219" t="s">
        <v>176</v>
      </c>
      <c r="C63" s="263" t="s">
        <v>160</v>
      </c>
      <c r="D63" s="264"/>
      <c r="E63" s="264"/>
      <c r="F63" s="264"/>
      <c r="G63" s="265"/>
      <c r="H63" s="178">
        <f>H64+H65+H66</f>
        <v>155</v>
      </c>
      <c r="I63" s="150">
        <v>0.1</v>
      </c>
      <c r="J63" s="150">
        <f>J64+J65+J66</f>
        <v>15.5</v>
      </c>
      <c r="K63" s="143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5"/>
      <c r="X63" s="145"/>
      <c r="Y63" s="145"/>
      <c r="Z63" s="145"/>
      <c r="AA63" s="145"/>
      <c r="AB63" s="145"/>
    </row>
    <row r="64" spans="1:28" s="146" customFormat="1" ht="15.75" customHeight="1">
      <c r="A64" s="215"/>
      <c r="B64" s="220"/>
      <c r="C64" s="177" t="s">
        <v>50</v>
      </c>
      <c r="D64" s="172" t="s">
        <v>51</v>
      </c>
      <c r="E64" s="172" t="s">
        <v>8</v>
      </c>
      <c r="F64" s="171" t="s">
        <v>85</v>
      </c>
      <c r="G64" s="172" t="s">
        <v>40</v>
      </c>
      <c r="H64" s="179">
        <v>105</v>
      </c>
      <c r="I64" s="150">
        <v>0.1</v>
      </c>
      <c r="J64" s="140">
        <f>I64*H64</f>
        <v>10.5</v>
      </c>
      <c r="K64" s="148" t="s">
        <v>146</v>
      </c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5"/>
      <c r="X64" s="145"/>
      <c r="Y64" s="145"/>
      <c r="Z64" s="145"/>
      <c r="AA64" s="145"/>
      <c r="AB64" s="145"/>
    </row>
    <row r="65" spans="1:28" s="146" customFormat="1" ht="9.75" customHeight="1" hidden="1">
      <c r="A65" s="215"/>
      <c r="B65" s="220"/>
      <c r="C65" s="177" t="s">
        <v>122</v>
      </c>
      <c r="D65" s="172" t="s">
        <v>38</v>
      </c>
      <c r="E65" s="172" t="s">
        <v>8</v>
      </c>
      <c r="F65" s="171" t="s">
        <v>85</v>
      </c>
      <c r="G65" s="172" t="s">
        <v>40</v>
      </c>
      <c r="H65" s="179">
        <v>0</v>
      </c>
      <c r="I65" s="150">
        <v>0.1</v>
      </c>
      <c r="J65" s="140">
        <f>I65*H65</f>
        <v>0</v>
      </c>
      <c r="K65" s="148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5"/>
      <c r="X65" s="145"/>
      <c r="Y65" s="145"/>
      <c r="Z65" s="145"/>
      <c r="AA65" s="145"/>
      <c r="AB65" s="145"/>
    </row>
    <row r="66" spans="1:28" s="146" customFormat="1" ht="14.25" customHeight="1">
      <c r="A66" s="216"/>
      <c r="B66" s="221"/>
      <c r="C66" s="177" t="s">
        <v>86</v>
      </c>
      <c r="D66" s="172" t="s">
        <v>44</v>
      </c>
      <c r="E66" s="172" t="s">
        <v>8</v>
      </c>
      <c r="F66" s="171" t="s">
        <v>85</v>
      </c>
      <c r="G66" s="172" t="s">
        <v>40</v>
      </c>
      <c r="H66" s="179">
        <v>50</v>
      </c>
      <c r="I66" s="150">
        <v>0.1</v>
      </c>
      <c r="J66" s="140">
        <f>I66*H66</f>
        <v>5</v>
      </c>
      <c r="K66" s="148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5"/>
      <c r="X66" s="145"/>
      <c r="Y66" s="145"/>
      <c r="Z66" s="145"/>
      <c r="AA66" s="145"/>
      <c r="AB66" s="145"/>
    </row>
    <row r="67" spans="1:28" s="146" customFormat="1" ht="12.75" customHeight="1" hidden="1">
      <c r="A67" s="214">
        <v>19</v>
      </c>
      <c r="B67" s="219" t="s">
        <v>136</v>
      </c>
      <c r="C67" s="263" t="s">
        <v>160</v>
      </c>
      <c r="D67" s="264"/>
      <c r="E67" s="264"/>
      <c r="F67" s="264"/>
      <c r="G67" s="265"/>
      <c r="H67" s="178">
        <f>SUM(H68:H69)</f>
        <v>13.5</v>
      </c>
      <c r="I67" s="150">
        <v>0.1</v>
      </c>
      <c r="J67" s="149">
        <f>SUM(J68:J69)</f>
        <v>1.35</v>
      </c>
      <c r="K67" s="231" t="s">
        <v>163</v>
      </c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5"/>
      <c r="X67" s="145"/>
      <c r="Y67" s="145"/>
      <c r="Z67" s="145"/>
      <c r="AA67" s="145"/>
      <c r="AB67" s="145"/>
    </row>
    <row r="68" spans="1:28" s="146" customFormat="1" ht="27.75" customHeight="1" hidden="1">
      <c r="A68" s="215"/>
      <c r="B68" s="220"/>
      <c r="C68" s="177" t="s">
        <v>122</v>
      </c>
      <c r="D68" s="172" t="s">
        <v>38</v>
      </c>
      <c r="E68" s="172" t="s">
        <v>8</v>
      </c>
      <c r="F68" s="171" t="s">
        <v>92</v>
      </c>
      <c r="G68" s="172" t="s">
        <v>40</v>
      </c>
      <c r="H68" s="179">
        <v>0</v>
      </c>
      <c r="I68" s="150">
        <v>0.1</v>
      </c>
      <c r="J68" s="140">
        <f>I68*H68</f>
        <v>0</v>
      </c>
      <c r="K68" s="217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5"/>
      <c r="X68" s="145"/>
      <c r="Y68" s="145"/>
      <c r="Z68" s="145"/>
      <c r="AA68" s="145"/>
      <c r="AB68" s="145"/>
    </row>
    <row r="69" spans="1:28" s="146" customFormat="1" ht="33" customHeight="1">
      <c r="A69" s="216"/>
      <c r="B69" s="221"/>
      <c r="C69" s="177" t="s">
        <v>50</v>
      </c>
      <c r="D69" s="172" t="s">
        <v>51</v>
      </c>
      <c r="E69" s="172" t="s">
        <v>8</v>
      </c>
      <c r="F69" s="171" t="s">
        <v>92</v>
      </c>
      <c r="G69" s="172" t="s">
        <v>40</v>
      </c>
      <c r="H69" s="178">
        <v>13.5</v>
      </c>
      <c r="I69" s="150">
        <v>0.1</v>
      </c>
      <c r="J69" s="140">
        <f>I69*H69</f>
        <v>1.35</v>
      </c>
      <c r="K69" s="218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5"/>
      <c r="X69" s="145"/>
      <c r="Y69" s="145"/>
      <c r="Z69" s="145"/>
      <c r="AA69" s="145"/>
      <c r="AB69" s="145"/>
    </row>
    <row r="70" spans="1:28" s="146" customFormat="1" ht="31.5" customHeight="1">
      <c r="A70" s="176">
        <v>20</v>
      </c>
      <c r="B70" s="173" t="s">
        <v>197</v>
      </c>
      <c r="C70" s="177" t="s">
        <v>122</v>
      </c>
      <c r="D70" s="172" t="s">
        <v>38</v>
      </c>
      <c r="E70" s="172" t="s">
        <v>13</v>
      </c>
      <c r="F70" s="171" t="s">
        <v>94</v>
      </c>
      <c r="G70" s="172" t="s">
        <v>40</v>
      </c>
      <c r="H70" s="178">
        <v>20</v>
      </c>
      <c r="I70" s="150"/>
      <c r="J70" s="140"/>
      <c r="K70" s="198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5"/>
      <c r="X70" s="145"/>
      <c r="Y70" s="145"/>
      <c r="Z70" s="145"/>
      <c r="AA70" s="145"/>
      <c r="AB70" s="145"/>
    </row>
    <row r="71" spans="1:28" s="131" customFormat="1" ht="45" customHeight="1" hidden="1">
      <c r="A71" s="171">
        <v>21</v>
      </c>
      <c r="B71" s="174" t="s">
        <v>198</v>
      </c>
      <c r="C71" s="177" t="s">
        <v>50</v>
      </c>
      <c r="D71" s="172" t="s">
        <v>51</v>
      </c>
      <c r="E71" s="199" t="s">
        <v>17</v>
      </c>
      <c r="F71" s="171" t="s">
        <v>97</v>
      </c>
      <c r="G71" s="172" t="s">
        <v>40</v>
      </c>
      <c r="H71" s="178">
        <v>0</v>
      </c>
      <c r="I71" s="150">
        <v>0.1</v>
      </c>
      <c r="J71" s="140">
        <f>I71*H71</f>
        <v>0</v>
      </c>
      <c r="K71" s="143" t="s">
        <v>164</v>
      </c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3"/>
      <c r="X71" s="133"/>
      <c r="Y71" s="133"/>
      <c r="Z71" s="133"/>
      <c r="AA71" s="133"/>
      <c r="AB71" s="133"/>
    </row>
    <row r="72" spans="1:28" s="147" customFormat="1" ht="15" customHeight="1">
      <c r="A72" s="214">
        <v>22</v>
      </c>
      <c r="B72" s="219" t="s">
        <v>192</v>
      </c>
      <c r="C72" s="263" t="s">
        <v>160</v>
      </c>
      <c r="D72" s="264"/>
      <c r="E72" s="264"/>
      <c r="F72" s="264"/>
      <c r="G72" s="265"/>
      <c r="H72" s="178">
        <f>H73+H77+H78</f>
        <v>2395.2</v>
      </c>
      <c r="I72" s="150">
        <v>0.1</v>
      </c>
      <c r="J72" s="150">
        <f>H72*0.1</f>
        <v>239.51999999999998</v>
      </c>
      <c r="K72" s="140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2"/>
      <c r="X72" s="132"/>
      <c r="Y72" s="132"/>
      <c r="Z72" s="132"/>
      <c r="AA72" s="132"/>
      <c r="AB72" s="132"/>
    </row>
    <row r="73" spans="1:28" s="131" customFormat="1" ht="39.75" customHeight="1">
      <c r="A73" s="215"/>
      <c r="B73" s="220"/>
      <c r="C73" s="177" t="s">
        <v>96</v>
      </c>
      <c r="D73" s="172" t="s">
        <v>44</v>
      </c>
      <c r="E73" s="172" t="s">
        <v>10</v>
      </c>
      <c r="F73" s="171" t="s">
        <v>99</v>
      </c>
      <c r="G73" s="172" t="s">
        <v>40</v>
      </c>
      <c r="H73" s="179">
        <v>2170</v>
      </c>
      <c r="I73" s="150">
        <v>0.1</v>
      </c>
      <c r="J73" s="140">
        <f aca="true" t="shared" si="2" ref="J73:J82">I73*H73</f>
        <v>217</v>
      </c>
      <c r="K73" s="139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3"/>
      <c r="X73" s="133"/>
      <c r="Y73" s="133"/>
      <c r="Z73" s="133"/>
      <c r="AA73" s="133"/>
      <c r="AB73" s="133"/>
    </row>
    <row r="74" spans="1:28" s="131" customFormat="1" ht="11.25" customHeight="1" hidden="1">
      <c r="A74" s="215"/>
      <c r="B74" s="220"/>
      <c r="C74" s="177" t="s">
        <v>122</v>
      </c>
      <c r="D74" s="172" t="s">
        <v>38</v>
      </c>
      <c r="E74" s="172" t="s">
        <v>10</v>
      </c>
      <c r="F74" s="171" t="s">
        <v>99</v>
      </c>
      <c r="G74" s="172" t="s">
        <v>40</v>
      </c>
      <c r="H74" s="179">
        <v>0</v>
      </c>
      <c r="I74" s="150">
        <v>0.1</v>
      </c>
      <c r="J74" s="140">
        <f t="shared" si="2"/>
        <v>0</v>
      </c>
      <c r="K74" s="139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3"/>
      <c r="X74" s="133"/>
      <c r="Y74" s="133"/>
      <c r="Z74" s="133"/>
      <c r="AA74" s="133"/>
      <c r="AB74" s="133"/>
    </row>
    <row r="75" spans="1:28" s="131" customFormat="1" ht="11.25" customHeight="1" hidden="1">
      <c r="A75" s="215"/>
      <c r="B75" s="220"/>
      <c r="C75" s="177" t="s">
        <v>121</v>
      </c>
      <c r="D75" s="172" t="s">
        <v>43</v>
      </c>
      <c r="E75" s="172" t="s">
        <v>10</v>
      </c>
      <c r="F75" s="171" t="s">
        <v>99</v>
      </c>
      <c r="G75" s="172" t="s">
        <v>40</v>
      </c>
      <c r="H75" s="179">
        <v>0</v>
      </c>
      <c r="I75" s="150">
        <v>0.1</v>
      </c>
      <c r="J75" s="140">
        <f t="shared" si="2"/>
        <v>0</v>
      </c>
      <c r="K75" s="139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3"/>
      <c r="X75" s="133"/>
      <c r="Y75" s="133"/>
      <c r="Z75" s="133"/>
      <c r="AA75" s="133"/>
      <c r="AB75" s="133"/>
    </row>
    <row r="76" spans="1:28" s="131" customFormat="1" ht="12.75" customHeight="1" hidden="1">
      <c r="A76" s="215"/>
      <c r="B76" s="220"/>
      <c r="C76" s="177" t="s">
        <v>50</v>
      </c>
      <c r="D76" s="172" t="s">
        <v>51</v>
      </c>
      <c r="E76" s="172" t="s">
        <v>10</v>
      </c>
      <c r="F76" s="171" t="s">
        <v>99</v>
      </c>
      <c r="G76" s="172" t="s">
        <v>40</v>
      </c>
      <c r="H76" s="179">
        <v>0</v>
      </c>
      <c r="I76" s="150">
        <v>0.1</v>
      </c>
      <c r="J76" s="140">
        <f t="shared" si="2"/>
        <v>0</v>
      </c>
      <c r="K76" s="139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3"/>
      <c r="X76" s="133"/>
      <c r="Y76" s="133"/>
      <c r="Z76" s="133"/>
      <c r="AA76" s="133"/>
      <c r="AB76" s="133"/>
    </row>
    <row r="77" spans="1:28" s="131" customFormat="1" ht="12.75" customHeight="1">
      <c r="A77" s="290"/>
      <c r="B77" s="279"/>
      <c r="C77" s="177" t="s">
        <v>122</v>
      </c>
      <c r="D77" s="172" t="s">
        <v>38</v>
      </c>
      <c r="E77" s="172" t="s">
        <v>206</v>
      </c>
      <c r="F77" s="171" t="s">
        <v>99</v>
      </c>
      <c r="G77" s="172" t="s">
        <v>40</v>
      </c>
      <c r="H77" s="179">
        <v>37</v>
      </c>
      <c r="I77" s="150"/>
      <c r="J77" s="140"/>
      <c r="K77" s="139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3"/>
      <c r="X77" s="133"/>
      <c r="Y77" s="133"/>
      <c r="Z77" s="133"/>
      <c r="AA77" s="133"/>
      <c r="AB77" s="133"/>
    </row>
    <row r="78" spans="1:28" s="131" customFormat="1" ht="12.75" customHeight="1">
      <c r="A78" s="291"/>
      <c r="B78" s="280"/>
      <c r="C78" s="177" t="s">
        <v>122</v>
      </c>
      <c r="D78" s="172" t="s">
        <v>38</v>
      </c>
      <c r="E78" s="172" t="s">
        <v>203</v>
      </c>
      <c r="F78" s="171" t="s">
        <v>99</v>
      </c>
      <c r="G78" s="172" t="s">
        <v>40</v>
      </c>
      <c r="H78" s="179">
        <v>188.2</v>
      </c>
      <c r="I78" s="150"/>
      <c r="J78" s="140"/>
      <c r="K78" s="139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3"/>
      <c r="X78" s="133"/>
      <c r="Y78" s="133"/>
      <c r="Z78" s="133"/>
      <c r="AA78" s="133"/>
      <c r="AB78" s="133"/>
    </row>
    <row r="79" spans="1:28" s="131" customFormat="1" ht="18.75" customHeight="1">
      <c r="A79" s="171">
        <v>23</v>
      </c>
      <c r="B79" s="174" t="s">
        <v>177</v>
      </c>
      <c r="C79" s="177" t="s">
        <v>86</v>
      </c>
      <c r="D79" s="172" t="s">
        <v>44</v>
      </c>
      <c r="E79" s="172" t="s">
        <v>8</v>
      </c>
      <c r="F79" s="171" t="s">
        <v>103</v>
      </c>
      <c r="G79" s="172" t="s">
        <v>40</v>
      </c>
      <c r="H79" s="178">
        <v>150</v>
      </c>
      <c r="I79" s="150">
        <v>0.1</v>
      </c>
      <c r="J79" s="140">
        <f t="shared" si="2"/>
        <v>15</v>
      </c>
      <c r="K79" s="139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3"/>
      <c r="X79" s="133"/>
      <c r="Y79" s="133"/>
      <c r="Z79" s="133"/>
      <c r="AA79" s="133"/>
      <c r="AB79" s="133"/>
    </row>
    <row r="80" spans="1:28" s="146" customFormat="1" ht="37.5" customHeight="1">
      <c r="A80" s="171">
        <v>24</v>
      </c>
      <c r="B80" s="174" t="s">
        <v>188</v>
      </c>
      <c r="C80" s="177" t="s">
        <v>105</v>
      </c>
      <c r="D80" s="172" t="s">
        <v>44</v>
      </c>
      <c r="E80" s="172" t="s">
        <v>14</v>
      </c>
      <c r="F80" s="171" t="s">
        <v>106</v>
      </c>
      <c r="G80" s="172" t="s">
        <v>40</v>
      </c>
      <c r="H80" s="178">
        <v>400</v>
      </c>
      <c r="I80" s="150">
        <v>0.1</v>
      </c>
      <c r="J80" s="140">
        <f t="shared" si="2"/>
        <v>40</v>
      </c>
      <c r="K80" s="143" t="s">
        <v>151</v>
      </c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5"/>
      <c r="X80" s="145"/>
      <c r="Y80" s="145"/>
      <c r="Z80" s="145"/>
      <c r="AA80" s="145"/>
      <c r="AB80" s="145"/>
    </row>
    <row r="81" spans="1:28" s="131" customFormat="1" ht="46.5" customHeight="1">
      <c r="A81" s="171">
        <v>25</v>
      </c>
      <c r="B81" s="174" t="s">
        <v>107</v>
      </c>
      <c r="C81" s="177" t="s">
        <v>86</v>
      </c>
      <c r="D81" s="172" t="s">
        <v>44</v>
      </c>
      <c r="E81" s="172" t="s">
        <v>14</v>
      </c>
      <c r="F81" s="171" t="s">
        <v>108</v>
      </c>
      <c r="G81" s="172" t="s">
        <v>40</v>
      </c>
      <c r="H81" s="178">
        <v>40</v>
      </c>
      <c r="I81" s="150">
        <v>0.1</v>
      </c>
      <c r="J81" s="140">
        <f t="shared" si="2"/>
        <v>4</v>
      </c>
      <c r="K81" s="139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3"/>
      <c r="X81" s="133"/>
      <c r="Y81" s="133"/>
      <c r="Z81" s="133"/>
      <c r="AA81" s="133"/>
      <c r="AB81" s="133"/>
    </row>
    <row r="82" spans="1:28" s="131" customFormat="1" ht="0.75" customHeight="1" hidden="1">
      <c r="A82" s="214">
        <v>26</v>
      </c>
      <c r="B82" s="219" t="s">
        <v>109</v>
      </c>
      <c r="C82" s="288" t="s">
        <v>86</v>
      </c>
      <c r="D82" s="266" t="s">
        <v>44</v>
      </c>
      <c r="E82" s="266" t="s">
        <v>27</v>
      </c>
      <c r="F82" s="214" t="s">
        <v>110</v>
      </c>
      <c r="G82" s="266" t="s">
        <v>40</v>
      </c>
      <c r="H82" s="278">
        <v>0</v>
      </c>
      <c r="I82" s="284">
        <v>0.1</v>
      </c>
      <c r="J82" s="286">
        <f t="shared" si="2"/>
        <v>0</v>
      </c>
      <c r="K82" s="231" t="s">
        <v>154</v>
      </c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3"/>
      <c r="X82" s="133"/>
      <c r="Y82" s="133"/>
      <c r="Z82" s="133"/>
      <c r="AA82" s="133"/>
      <c r="AB82" s="133"/>
    </row>
    <row r="83" spans="1:28" s="131" customFormat="1" ht="14.25" customHeight="1" hidden="1">
      <c r="A83" s="216"/>
      <c r="B83" s="221"/>
      <c r="C83" s="289"/>
      <c r="D83" s="267"/>
      <c r="E83" s="267"/>
      <c r="F83" s="216"/>
      <c r="G83" s="267"/>
      <c r="H83" s="278"/>
      <c r="I83" s="285"/>
      <c r="J83" s="287"/>
      <c r="K83" s="21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3"/>
      <c r="X83" s="133"/>
      <c r="Y83" s="133"/>
      <c r="Z83" s="133"/>
      <c r="AA83" s="133"/>
      <c r="AB83" s="133"/>
    </row>
    <row r="84" spans="1:28" s="146" customFormat="1" ht="16.5" customHeight="1">
      <c r="A84" s="214">
        <v>26</v>
      </c>
      <c r="B84" s="219" t="s">
        <v>111</v>
      </c>
      <c r="C84" s="263" t="s">
        <v>160</v>
      </c>
      <c r="D84" s="264"/>
      <c r="E84" s="264"/>
      <c r="F84" s="265"/>
      <c r="G84" s="175"/>
      <c r="H84" s="178">
        <f>SUM(H85:H86)</f>
        <v>50</v>
      </c>
      <c r="I84" s="150">
        <v>0.1</v>
      </c>
      <c r="J84" s="150">
        <f aca="true" t="shared" si="3" ref="J84:J94">I84*H84</f>
        <v>5</v>
      </c>
      <c r="K84" s="231" t="s">
        <v>169</v>
      </c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5"/>
      <c r="X84" s="145"/>
      <c r="Y84" s="145"/>
      <c r="Z84" s="145"/>
      <c r="AA84" s="145"/>
      <c r="AB84" s="145"/>
    </row>
    <row r="85" spans="1:28" s="146" customFormat="1" ht="19.5" customHeight="1">
      <c r="A85" s="215"/>
      <c r="B85" s="220"/>
      <c r="C85" s="177" t="s">
        <v>122</v>
      </c>
      <c r="D85" s="172" t="s">
        <v>38</v>
      </c>
      <c r="E85" s="175" t="s">
        <v>6</v>
      </c>
      <c r="F85" s="176" t="s">
        <v>170</v>
      </c>
      <c r="G85" s="175" t="s">
        <v>40</v>
      </c>
      <c r="H85" s="179">
        <v>0</v>
      </c>
      <c r="I85" s="150">
        <v>0.1</v>
      </c>
      <c r="J85" s="150">
        <f t="shared" si="3"/>
        <v>0</v>
      </c>
      <c r="K85" s="217"/>
      <c r="L85" s="144"/>
      <c r="M85" s="144"/>
      <c r="N85" s="144" t="s">
        <v>205</v>
      </c>
      <c r="O85" s="144"/>
      <c r="P85" s="144"/>
      <c r="Q85" s="144"/>
      <c r="R85" s="144"/>
      <c r="S85" s="144"/>
      <c r="T85" s="144"/>
      <c r="U85" s="144"/>
      <c r="V85" s="144"/>
      <c r="W85" s="145"/>
      <c r="X85" s="145"/>
      <c r="Y85" s="145"/>
      <c r="Z85" s="145"/>
      <c r="AA85" s="145"/>
      <c r="AB85" s="145"/>
    </row>
    <row r="86" spans="1:28" s="146" customFormat="1" ht="33.75" customHeight="1">
      <c r="A86" s="216"/>
      <c r="B86" s="221"/>
      <c r="C86" s="177" t="s">
        <v>121</v>
      </c>
      <c r="D86" s="172" t="s">
        <v>43</v>
      </c>
      <c r="E86" s="172" t="s">
        <v>123</v>
      </c>
      <c r="F86" s="171" t="s">
        <v>112</v>
      </c>
      <c r="G86" s="172" t="s">
        <v>40</v>
      </c>
      <c r="H86" s="179">
        <v>50</v>
      </c>
      <c r="I86" s="150">
        <v>0.1</v>
      </c>
      <c r="J86" s="150">
        <f t="shared" si="3"/>
        <v>5</v>
      </c>
      <c r="K86" s="218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5"/>
      <c r="X86" s="145"/>
      <c r="Y86" s="145"/>
      <c r="Z86" s="145"/>
      <c r="AA86" s="145"/>
      <c r="AB86" s="145"/>
    </row>
    <row r="87" spans="1:28" s="146" customFormat="1" ht="101.25" customHeight="1">
      <c r="A87" s="171">
        <v>27</v>
      </c>
      <c r="B87" s="174" t="s">
        <v>113</v>
      </c>
      <c r="C87" s="177" t="s">
        <v>114</v>
      </c>
      <c r="D87" s="172" t="s">
        <v>44</v>
      </c>
      <c r="E87" s="172" t="s">
        <v>22</v>
      </c>
      <c r="F87" s="171" t="s">
        <v>115</v>
      </c>
      <c r="G87" s="172" t="s">
        <v>40</v>
      </c>
      <c r="H87" s="178">
        <v>820.5</v>
      </c>
      <c r="I87" s="150">
        <v>0.1</v>
      </c>
      <c r="J87" s="150">
        <f t="shared" si="3"/>
        <v>82.05000000000001</v>
      </c>
      <c r="K87" s="143" t="s">
        <v>150</v>
      </c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5"/>
      <c r="X87" s="145"/>
      <c r="Y87" s="145"/>
      <c r="Z87" s="145"/>
      <c r="AA87" s="145"/>
      <c r="AB87" s="145"/>
    </row>
    <row r="88" spans="1:28" s="131" customFormat="1" ht="24" customHeight="1" hidden="1">
      <c r="A88" s="171"/>
      <c r="B88" s="174"/>
      <c r="C88" s="174"/>
      <c r="D88" s="172"/>
      <c r="E88" s="172"/>
      <c r="F88" s="171"/>
      <c r="G88" s="172"/>
      <c r="H88" s="179"/>
      <c r="I88" s="150">
        <v>0.1</v>
      </c>
      <c r="J88" s="150">
        <f t="shared" si="3"/>
        <v>0</v>
      </c>
      <c r="K88" s="139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3"/>
      <c r="X88" s="133"/>
      <c r="Y88" s="133"/>
      <c r="Z88" s="133"/>
      <c r="AA88" s="133"/>
      <c r="AB88" s="133"/>
    </row>
    <row r="89" spans="1:28" s="131" customFormat="1" ht="24" customHeight="1" hidden="1">
      <c r="A89" s="171"/>
      <c r="B89" s="174"/>
      <c r="C89" s="174"/>
      <c r="D89" s="172"/>
      <c r="E89" s="172"/>
      <c r="F89" s="171"/>
      <c r="G89" s="172"/>
      <c r="H89" s="179"/>
      <c r="I89" s="150">
        <v>0.1</v>
      </c>
      <c r="J89" s="150">
        <f t="shared" si="3"/>
        <v>0</v>
      </c>
      <c r="K89" s="139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3"/>
      <c r="X89" s="133"/>
      <c r="Y89" s="133"/>
      <c r="Z89" s="133"/>
      <c r="AA89" s="133"/>
      <c r="AB89" s="133"/>
    </row>
    <row r="90" spans="1:28" s="131" customFormat="1" ht="75.75" customHeight="1">
      <c r="A90" s="214">
        <v>28</v>
      </c>
      <c r="B90" s="219" t="s">
        <v>193</v>
      </c>
      <c r="C90" s="177" t="s">
        <v>86</v>
      </c>
      <c r="D90" s="172" t="s">
        <v>44</v>
      </c>
      <c r="E90" s="172" t="s">
        <v>10</v>
      </c>
      <c r="F90" s="171" t="s">
        <v>101</v>
      </c>
      <c r="G90" s="172" t="s">
        <v>40</v>
      </c>
      <c r="H90" s="178">
        <v>1730</v>
      </c>
      <c r="I90" s="150">
        <v>0.1</v>
      </c>
      <c r="J90" s="150">
        <f t="shared" si="3"/>
        <v>173</v>
      </c>
      <c r="K90" s="139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3"/>
      <c r="X90" s="133"/>
      <c r="Y90" s="133"/>
      <c r="Z90" s="133"/>
      <c r="AA90" s="133"/>
      <c r="AB90" s="133"/>
    </row>
    <row r="91" spans="1:28" s="131" customFormat="1" ht="76.5" customHeight="1" hidden="1">
      <c r="A91" s="215"/>
      <c r="B91" s="220"/>
      <c r="C91" s="177"/>
      <c r="D91" s="172"/>
      <c r="E91" s="172"/>
      <c r="F91" s="171"/>
      <c r="G91" s="172"/>
      <c r="H91" s="178"/>
      <c r="I91" s="150"/>
      <c r="J91" s="150"/>
      <c r="K91" s="139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3"/>
      <c r="X91" s="133"/>
      <c r="Y91" s="133"/>
      <c r="Z91" s="133"/>
      <c r="AA91" s="133"/>
      <c r="AB91" s="133"/>
    </row>
    <row r="92" spans="1:28" s="131" customFormat="1" ht="21" customHeight="1">
      <c r="A92" s="216"/>
      <c r="B92" s="221"/>
      <c r="C92" s="177" t="s">
        <v>207</v>
      </c>
      <c r="D92" s="172" t="s">
        <v>129</v>
      </c>
      <c r="E92" s="172" t="s">
        <v>130</v>
      </c>
      <c r="F92" s="171" t="s">
        <v>208</v>
      </c>
      <c r="G92" s="172" t="s">
        <v>209</v>
      </c>
      <c r="H92" s="178">
        <v>500</v>
      </c>
      <c r="I92" s="150"/>
      <c r="J92" s="150"/>
      <c r="K92" s="139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3"/>
      <c r="X92" s="133"/>
      <c r="Y92" s="133"/>
      <c r="Z92" s="133"/>
      <c r="AA92" s="133"/>
      <c r="AB92" s="133"/>
    </row>
    <row r="93" spans="1:28" s="131" customFormat="1" ht="66.75" customHeight="1">
      <c r="A93" s="171">
        <v>29</v>
      </c>
      <c r="B93" s="174" t="s">
        <v>142</v>
      </c>
      <c r="C93" s="177" t="s">
        <v>122</v>
      </c>
      <c r="D93" s="172" t="s">
        <v>38</v>
      </c>
      <c r="E93" s="172" t="s">
        <v>6</v>
      </c>
      <c r="F93" s="171" t="s">
        <v>165</v>
      </c>
      <c r="G93" s="172" t="s">
        <v>40</v>
      </c>
      <c r="H93" s="178">
        <v>1500</v>
      </c>
      <c r="I93" s="150">
        <v>0.1</v>
      </c>
      <c r="J93" s="150">
        <f t="shared" si="3"/>
        <v>150</v>
      </c>
      <c r="K93" s="143" t="s">
        <v>143</v>
      </c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3"/>
      <c r="X93" s="133"/>
      <c r="Y93" s="133"/>
      <c r="Z93" s="133"/>
      <c r="AA93" s="133"/>
      <c r="AB93" s="133"/>
    </row>
    <row r="94" spans="1:28" s="131" customFormat="1" ht="57.75" customHeight="1">
      <c r="A94" s="171">
        <v>30</v>
      </c>
      <c r="B94" s="174" t="s">
        <v>140</v>
      </c>
      <c r="C94" s="177" t="s">
        <v>86</v>
      </c>
      <c r="D94" s="172" t="s">
        <v>44</v>
      </c>
      <c r="E94" s="172" t="s">
        <v>22</v>
      </c>
      <c r="F94" s="171" t="s">
        <v>191</v>
      </c>
      <c r="G94" s="172" t="s">
        <v>40</v>
      </c>
      <c r="H94" s="178">
        <v>10</v>
      </c>
      <c r="I94" s="150">
        <v>0.1</v>
      </c>
      <c r="J94" s="150">
        <f t="shared" si="3"/>
        <v>1</v>
      </c>
      <c r="K94" s="142" t="s">
        <v>141</v>
      </c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3"/>
      <c r="X94" s="133"/>
      <c r="Y94" s="133"/>
      <c r="Z94" s="133"/>
      <c r="AA94" s="133"/>
      <c r="AB94" s="133"/>
    </row>
    <row r="95" spans="1:28" s="131" customFormat="1" ht="18" customHeight="1">
      <c r="A95" s="214">
        <v>31</v>
      </c>
      <c r="B95" s="274" t="s">
        <v>190</v>
      </c>
      <c r="C95" s="263" t="s">
        <v>160</v>
      </c>
      <c r="D95" s="264"/>
      <c r="E95" s="264"/>
      <c r="F95" s="264"/>
      <c r="G95" s="265"/>
      <c r="H95" s="178">
        <f>SUM(H96:H98)</f>
        <v>1106</v>
      </c>
      <c r="I95" s="150">
        <v>0.1</v>
      </c>
      <c r="J95" s="150">
        <f>SUM(J96:J98)</f>
        <v>110.60000000000001</v>
      </c>
      <c r="K95" s="281" t="s">
        <v>146</v>
      </c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3"/>
      <c r="X95" s="133"/>
      <c r="Y95" s="133"/>
      <c r="Z95" s="133"/>
      <c r="AA95" s="133"/>
      <c r="AB95" s="133"/>
    </row>
    <row r="96" spans="1:28" s="131" customFormat="1" ht="9.75" customHeight="1">
      <c r="A96" s="215"/>
      <c r="B96" s="297"/>
      <c r="C96" s="177" t="s">
        <v>122</v>
      </c>
      <c r="D96" s="172" t="s">
        <v>38</v>
      </c>
      <c r="E96" s="172" t="s">
        <v>8</v>
      </c>
      <c r="F96" s="171" t="s">
        <v>167</v>
      </c>
      <c r="G96" s="172" t="s">
        <v>40</v>
      </c>
      <c r="H96" s="179">
        <v>906</v>
      </c>
      <c r="I96" s="150">
        <v>0.1</v>
      </c>
      <c r="J96" s="150">
        <f>I96*H96</f>
        <v>90.60000000000001</v>
      </c>
      <c r="K96" s="282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3"/>
      <c r="X96" s="133"/>
      <c r="Y96" s="133"/>
      <c r="Z96" s="133"/>
      <c r="AA96" s="133"/>
      <c r="AB96" s="133"/>
    </row>
    <row r="97" spans="1:28" s="131" customFormat="1" ht="33" customHeight="1">
      <c r="A97" s="215"/>
      <c r="B97" s="297"/>
      <c r="C97" s="177" t="s">
        <v>50</v>
      </c>
      <c r="D97" s="172" t="s">
        <v>51</v>
      </c>
      <c r="E97" s="172" t="s">
        <v>8</v>
      </c>
      <c r="F97" s="171" t="s">
        <v>166</v>
      </c>
      <c r="G97" s="172" t="s">
        <v>40</v>
      </c>
      <c r="H97" s="179">
        <v>200</v>
      </c>
      <c r="I97" s="150">
        <v>0.1</v>
      </c>
      <c r="J97" s="150">
        <f>I97*H97</f>
        <v>20</v>
      </c>
      <c r="K97" s="282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3"/>
      <c r="X97" s="133"/>
      <c r="Y97" s="133"/>
      <c r="Z97" s="133"/>
      <c r="AA97" s="133"/>
      <c r="AB97" s="133"/>
    </row>
    <row r="98" spans="1:28" s="131" customFormat="1" ht="18.75" customHeight="1" hidden="1">
      <c r="A98" s="216"/>
      <c r="B98" s="297"/>
      <c r="C98" s="177" t="s">
        <v>121</v>
      </c>
      <c r="D98" s="172" t="s">
        <v>43</v>
      </c>
      <c r="E98" s="172" t="s">
        <v>8</v>
      </c>
      <c r="F98" s="171" t="s">
        <v>166</v>
      </c>
      <c r="G98" s="172" t="s">
        <v>40</v>
      </c>
      <c r="H98" s="179"/>
      <c r="I98" s="150">
        <v>0.1</v>
      </c>
      <c r="J98" s="141">
        <f>I98*H98</f>
        <v>0</v>
      </c>
      <c r="K98" s="283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3"/>
      <c r="X98" s="133"/>
      <c r="Y98" s="133"/>
      <c r="Z98" s="133"/>
      <c r="AA98" s="133"/>
      <c r="AB98" s="133"/>
    </row>
    <row r="99" spans="1:28" s="131" customFormat="1" ht="60.75" customHeight="1">
      <c r="A99" s="171">
        <v>32</v>
      </c>
      <c r="B99" s="174" t="s">
        <v>199</v>
      </c>
      <c r="C99" s="177" t="s">
        <v>50</v>
      </c>
      <c r="D99" s="172" t="s">
        <v>51</v>
      </c>
      <c r="E99" s="172" t="s">
        <v>26</v>
      </c>
      <c r="F99" s="171" t="s">
        <v>168</v>
      </c>
      <c r="G99" s="172" t="s">
        <v>40</v>
      </c>
      <c r="H99" s="178">
        <v>80</v>
      </c>
      <c r="I99" s="150">
        <v>0.1</v>
      </c>
      <c r="J99" s="141">
        <f>I99*H99</f>
        <v>8</v>
      </c>
      <c r="K99" s="151" t="s">
        <v>146</v>
      </c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3"/>
      <c r="X99" s="133"/>
      <c r="Y99" s="133"/>
      <c r="Z99" s="133"/>
      <c r="AA99" s="133"/>
      <c r="AB99" s="133"/>
    </row>
    <row r="100" spans="1:28" s="131" customFormat="1" ht="60.75" customHeight="1">
      <c r="A100" s="176">
        <v>33</v>
      </c>
      <c r="B100" s="173" t="s">
        <v>194</v>
      </c>
      <c r="C100" s="177" t="s">
        <v>86</v>
      </c>
      <c r="D100" s="172" t="s">
        <v>44</v>
      </c>
      <c r="E100" s="172" t="s">
        <v>17</v>
      </c>
      <c r="F100" s="171" t="s">
        <v>174</v>
      </c>
      <c r="G100" s="187" t="s">
        <v>40</v>
      </c>
      <c r="H100" s="178">
        <v>1450</v>
      </c>
      <c r="I100" s="150"/>
      <c r="J100" s="141"/>
      <c r="K100" s="151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3"/>
      <c r="X100" s="133"/>
      <c r="Y100" s="133"/>
      <c r="Z100" s="133"/>
      <c r="AA100" s="133"/>
      <c r="AB100" s="133"/>
    </row>
    <row r="101" spans="1:28" s="131" customFormat="1" ht="0.75" customHeight="1">
      <c r="A101" s="176">
        <v>34</v>
      </c>
      <c r="B101" s="205" t="s">
        <v>202</v>
      </c>
      <c r="C101" s="177" t="s">
        <v>122</v>
      </c>
      <c r="D101" s="172" t="s">
        <v>38</v>
      </c>
      <c r="E101" s="172" t="s">
        <v>203</v>
      </c>
      <c r="F101" s="171" t="s">
        <v>204</v>
      </c>
      <c r="G101" s="187" t="s">
        <v>40</v>
      </c>
      <c r="H101" s="178">
        <v>0</v>
      </c>
      <c r="I101" s="150"/>
      <c r="J101" s="141"/>
      <c r="K101" s="151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3"/>
      <c r="X101" s="133"/>
      <c r="Y101" s="133"/>
      <c r="Z101" s="133"/>
      <c r="AA101" s="133"/>
      <c r="AB101" s="133"/>
    </row>
    <row r="102" spans="1:29" s="131" customFormat="1" ht="63" customHeight="1">
      <c r="A102" s="214">
        <v>34</v>
      </c>
      <c r="B102" s="292" t="s">
        <v>210</v>
      </c>
      <c r="C102" s="206" t="s">
        <v>86</v>
      </c>
      <c r="D102" s="61" t="s">
        <v>44</v>
      </c>
      <c r="E102" s="61" t="s">
        <v>201</v>
      </c>
      <c r="F102" s="212" t="s">
        <v>200</v>
      </c>
      <c r="G102" s="61" t="s">
        <v>40</v>
      </c>
      <c r="H102" s="178">
        <v>100</v>
      </c>
      <c r="I102" s="200"/>
      <c r="J102" s="200"/>
      <c r="K102" s="200"/>
      <c r="L102" s="200"/>
      <c r="M102" s="200"/>
      <c r="N102" s="201"/>
      <c r="O102" s="201"/>
      <c r="P102" s="200"/>
      <c r="Q102" s="200"/>
      <c r="R102" s="200"/>
      <c r="S102" s="200"/>
      <c r="T102" s="200"/>
      <c r="U102" s="200"/>
      <c r="V102" s="200"/>
      <c r="W102" s="200"/>
      <c r="X102" s="200"/>
      <c r="Y102" s="202"/>
      <c r="Z102" s="202"/>
      <c r="AA102" s="202"/>
      <c r="AB102" s="203"/>
      <c r="AC102" s="204">
        <f>AC104</f>
        <v>0</v>
      </c>
    </row>
    <row r="103" spans="1:29" s="131" customFormat="1" ht="29.25" customHeight="1">
      <c r="A103" s="216"/>
      <c r="B103" s="293"/>
      <c r="C103" s="206" t="s">
        <v>207</v>
      </c>
      <c r="D103" s="61" t="s">
        <v>129</v>
      </c>
      <c r="E103" s="61" t="s">
        <v>201</v>
      </c>
      <c r="F103" s="212" t="s">
        <v>200</v>
      </c>
      <c r="G103" s="61" t="s">
        <v>40</v>
      </c>
      <c r="H103" s="178">
        <v>400</v>
      </c>
      <c r="I103" s="200"/>
      <c r="J103" s="200"/>
      <c r="K103" s="200"/>
      <c r="L103" s="207"/>
      <c r="M103" s="207"/>
      <c r="N103" s="208"/>
      <c r="O103" s="208"/>
      <c r="P103" s="207"/>
      <c r="Q103" s="207"/>
      <c r="R103" s="207"/>
      <c r="S103" s="207"/>
      <c r="T103" s="207"/>
      <c r="U103" s="207"/>
      <c r="V103" s="207"/>
      <c r="W103" s="207"/>
      <c r="X103" s="207"/>
      <c r="Y103" s="209"/>
      <c r="Z103" s="209"/>
      <c r="AA103" s="209"/>
      <c r="AB103" s="210"/>
      <c r="AC103" s="211"/>
    </row>
    <row r="104" spans="1:28" s="131" customFormat="1" ht="18" customHeight="1">
      <c r="A104" s="276" t="s">
        <v>172</v>
      </c>
      <c r="B104" s="276"/>
      <c r="C104" s="294"/>
      <c r="D104" s="295"/>
      <c r="E104" s="295"/>
      <c r="F104" s="295"/>
      <c r="G104" s="296"/>
      <c r="H104" s="178">
        <f>H14+H18+H24+H26+H33+H36+H40+H42+H53+H55+H57+H58+H59+H60+H61+H62+H63+H69+H70+H72+H79+H80+H81+H84+H87+H90+H92+H93+H94+H95+H99+H100+H101+H102+H103</f>
        <v>16113.999</v>
      </c>
      <c r="I104" s="149" t="e">
        <f>I14+I24+I26+I33+I36+I40+I42+I53+I54+I55+I56+I57+I58+I59+I60+I61+I62+I63+I71+I72+I79+I80+I81+I84+I87+I90+I93+I94+I95+I99+#REF!</f>
        <v>#REF!</v>
      </c>
      <c r="J104" s="149" t="e">
        <f>J14+J24+J26+J33+J36+J40+J42+J53+J54+J55+J56+J57+J58+J59+J60+J61+J62+J63+J71+J72+J79+J80+J81+J84+J87+J90+J93+J94+J95+J99+#REF!</f>
        <v>#REF!</v>
      </c>
      <c r="K104" s="139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3"/>
      <c r="X104" s="133"/>
      <c r="Y104" s="133"/>
      <c r="Z104" s="133"/>
      <c r="AA104" s="133"/>
      <c r="AB104" s="133"/>
    </row>
    <row r="105" spans="1:28" s="129" customFormat="1" ht="0.75" customHeight="1">
      <c r="A105" s="185"/>
      <c r="B105" s="185"/>
      <c r="C105" s="185"/>
      <c r="D105" s="185"/>
      <c r="E105" s="185"/>
      <c r="F105" s="185"/>
      <c r="G105" s="191" t="e">
        <f>H105-H104</f>
        <v>#VALUE!</v>
      </c>
      <c r="H105" s="192" t="e">
        <f>F107+F108+F109+F110+F111+F112+F113+F114+F115+F116+F117</f>
        <v>#VALUE!</v>
      </c>
      <c r="I105" s="159"/>
      <c r="J105" s="159"/>
      <c r="K105" s="156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3"/>
      <c r="X105" s="133"/>
      <c r="Y105" s="133"/>
      <c r="Z105" s="133"/>
      <c r="AA105" s="133"/>
      <c r="AB105" s="133"/>
    </row>
    <row r="106" spans="1:28" ht="12.75" hidden="1">
      <c r="A106" s="185"/>
      <c r="B106" s="185" t="s">
        <v>119</v>
      </c>
      <c r="D106" s="185"/>
      <c r="E106" s="185"/>
      <c r="F106" s="186"/>
      <c r="G106" s="186"/>
      <c r="H106" s="186"/>
      <c r="I106" s="160"/>
      <c r="J106" s="159"/>
      <c r="K106" s="156"/>
      <c r="L106" s="137"/>
      <c r="M106" s="137"/>
      <c r="N106" s="134"/>
      <c r="O106" s="134"/>
      <c r="P106" s="134"/>
      <c r="Q106" s="134"/>
      <c r="R106" s="134"/>
      <c r="S106" s="134"/>
      <c r="T106" s="134"/>
      <c r="U106" s="134"/>
      <c r="V106" s="134"/>
      <c r="W106" s="135"/>
      <c r="X106" s="135"/>
      <c r="Y106" s="135"/>
      <c r="Z106" s="135"/>
      <c r="AA106" s="135"/>
      <c r="AB106" s="135"/>
    </row>
    <row r="107" spans="1:28" ht="12.75" hidden="1">
      <c r="A107" s="157"/>
      <c r="B107" s="157"/>
      <c r="C107" s="157"/>
      <c r="D107" s="157"/>
      <c r="E107" s="188"/>
      <c r="F107" s="158"/>
      <c r="G107" s="158"/>
      <c r="H107" s="158"/>
      <c r="I107" s="155"/>
      <c r="J107" s="137"/>
      <c r="K107" s="137"/>
      <c r="L107" s="137"/>
      <c r="M107" s="137"/>
      <c r="N107" s="134"/>
      <c r="O107" s="134"/>
      <c r="P107" s="134"/>
      <c r="Q107" s="134"/>
      <c r="R107" s="134"/>
      <c r="S107" s="134"/>
      <c r="T107" s="134"/>
      <c r="U107" s="134"/>
      <c r="V107" s="134"/>
      <c r="W107" s="135"/>
      <c r="X107" s="135"/>
      <c r="Y107" s="135"/>
      <c r="Z107" s="135"/>
      <c r="AA107" s="135"/>
      <c r="AB107" s="135"/>
    </row>
    <row r="108" spans="4:9" ht="12.75">
      <c r="D108" s="84"/>
      <c r="E108" s="189"/>
      <c r="F108" s="124"/>
      <c r="G108" s="124"/>
      <c r="H108" s="124"/>
      <c r="I108" s="124"/>
    </row>
    <row r="109" spans="2:9" ht="12.75">
      <c r="B109" s="2" t="s">
        <v>119</v>
      </c>
      <c r="D109" s="84"/>
      <c r="E109" s="190"/>
      <c r="F109" s="197" t="s">
        <v>196</v>
      </c>
      <c r="G109" s="124"/>
      <c r="H109" s="124"/>
      <c r="I109" s="124"/>
    </row>
    <row r="110" spans="4:9" ht="12.75">
      <c r="D110" s="84"/>
      <c r="E110" s="190"/>
      <c r="F110" s="124"/>
      <c r="G110" s="124"/>
      <c r="H110" s="124"/>
      <c r="I110" s="124"/>
    </row>
    <row r="111" spans="4:9" ht="12.75">
      <c r="D111" s="84"/>
      <c r="E111" s="190"/>
      <c r="F111" s="124"/>
      <c r="G111" s="124"/>
      <c r="H111" s="124"/>
      <c r="I111" s="124"/>
    </row>
    <row r="112" spans="4:9" ht="12.75">
      <c r="D112" s="84"/>
      <c r="E112" s="190"/>
      <c r="F112" s="124"/>
      <c r="G112" s="124"/>
      <c r="H112" s="124"/>
      <c r="I112" s="124"/>
    </row>
    <row r="113" spans="4:9" ht="12.75">
      <c r="D113" s="84"/>
      <c r="E113" s="190"/>
      <c r="F113" s="124"/>
      <c r="G113" s="124"/>
      <c r="H113" s="124"/>
      <c r="I113" s="124"/>
    </row>
    <row r="114" spans="4:9" ht="12.75">
      <c r="D114" s="84"/>
      <c r="E114" s="190"/>
      <c r="F114" s="124"/>
      <c r="G114" s="124"/>
      <c r="H114" s="124"/>
      <c r="I114" s="124"/>
    </row>
    <row r="115" spans="4:9" ht="12.75">
      <c r="D115" s="84"/>
      <c r="E115" s="190"/>
      <c r="F115" s="124"/>
      <c r="G115" s="124"/>
      <c r="H115" s="124"/>
      <c r="I115" s="124"/>
    </row>
    <row r="116" spans="4:9" ht="12.75">
      <c r="D116" s="84"/>
      <c r="E116" s="190"/>
      <c r="F116" s="124"/>
      <c r="G116" s="124"/>
      <c r="H116" s="124"/>
      <c r="I116" s="124"/>
    </row>
    <row r="117" spans="4:9" ht="12.75">
      <c r="D117" s="84"/>
      <c r="E117" s="190"/>
      <c r="F117" s="124"/>
      <c r="G117" s="124"/>
      <c r="H117" s="166"/>
      <c r="I117" s="124"/>
    </row>
    <row r="118" spans="4:9" ht="12.75">
      <c r="D118" s="84"/>
      <c r="E118" s="123"/>
      <c r="F118" s="124"/>
      <c r="G118" s="124"/>
      <c r="H118" s="124"/>
      <c r="I118" s="124"/>
    </row>
    <row r="119" spans="5:9" ht="12.75">
      <c r="E119" s="81"/>
      <c r="G119" s="81"/>
      <c r="H119" s="81"/>
      <c r="I119" s="81"/>
    </row>
    <row r="120" spans="5:6" ht="12.75">
      <c r="E120" s="81"/>
      <c r="F120" s="82"/>
    </row>
    <row r="121" spans="5:6" ht="12.75">
      <c r="E121" s="81"/>
      <c r="F121" s="82"/>
    </row>
    <row r="122" spans="5:6" ht="12.75">
      <c r="E122" s="81"/>
      <c r="F122" s="81"/>
    </row>
    <row r="123" spans="5:6" ht="12.75">
      <c r="E123" s="81"/>
      <c r="F123" s="81"/>
    </row>
  </sheetData>
  <sheetProtection autoFilter="0"/>
  <autoFilter ref="E12:G104"/>
  <mergeCells count="65">
    <mergeCell ref="A11:A12"/>
    <mergeCell ref="C14:C17"/>
    <mergeCell ref="D14:D17"/>
    <mergeCell ref="E14:E17"/>
    <mergeCell ref="B13:B17"/>
    <mergeCell ref="B11:B12"/>
    <mergeCell ref="A14:A17"/>
    <mergeCell ref="C104:G104"/>
    <mergeCell ref="C95:G95"/>
    <mergeCell ref="A84:A86"/>
    <mergeCell ref="C84:F84"/>
    <mergeCell ref="A90:A92"/>
    <mergeCell ref="B90:B92"/>
    <mergeCell ref="B95:B98"/>
    <mergeCell ref="A95:A98"/>
    <mergeCell ref="B84:B86"/>
    <mergeCell ref="A18:A23"/>
    <mergeCell ref="B18:B23"/>
    <mergeCell ref="A26:A30"/>
    <mergeCell ref="A104:B104"/>
    <mergeCell ref="B36:B39"/>
    <mergeCell ref="A67:A69"/>
    <mergeCell ref="A82:A83"/>
    <mergeCell ref="A72:A78"/>
    <mergeCell ref="B102:B103"/>
    <mergeCell ref="A102:A103"/>
    <mergeCell ref="K82:K83"/>
    <mergeCell ref="G82:G83"/>
    <mergeCell ref="F82:F83"/>
    <mergeCell ref="K95:K98"/>
    <mergeCell ref="K84:K86"/>
    <mergeCell ref="I82:I83"/>
    <mergeCell ref="J82:J83"/>
    <mergeCell ref="H82:H83"/>
    <mergeCell ref="B67:B69"/>
    <mergeCell ref="B82:B83"/>
    <mergeCell ref="B72:B78"/>
    <mergeCell ref="C72:G72"/>
    <mergeCell ref="C67:G67"/>
    <mergeCell ref="C82:C83"/>
    <mergeCell ref="D82:D83"/>
    <mergeCell ref="E82:E83"/>
    <mergeCell ref="J11:J12"/>
    <mergeCell ref="H11:H12"/>
    <mergeCell ref="B26:B30"/>
    <mergeCell ref="K67:K69"/>
    <mergeCell ref="K26:K30"/>
    <mergeCell ref="C38:C39"/>
    <mergeCell ref="B51:B53"/>
    <mergeCell ref="B41:B50"/>
    <mergeCell ref="C44:C46"/>
    <mergeCell ref="B32:B35"/>
    <mergeCell ref="G14:G17"/>
    <mergeCell ref="F14:F17"/>
    <mergeCell ref="D11:G11"/>
    <mergeCell ref="A7:H8"/>
    <mergeCell ref="K18:K23"/>
    <mergeCell ref="B63:B66"/>
    <mergeCell ref="A63:A66"/>
    <mergeCell ref="C63:G63"/>
    <mergeCell ref="A36:A37"/>
    <mergeCell ref="K36:K37"/>
    <mergeCell ref="H14:H17"/>
    <mergeCell ref="K11:K12"/>
    <mergeCell ref="C11:C12"/>
  </mergeCells>
  <printOptions/>
  <pageMargins left="0.6692913385826772" right="0.3937007874015748" top="0.4330708661417323" bottom="0.5905511811023623" header="0" footer="0.31496062992125984"/>
  <pageSetup fitToHeight="2" horizontalDpi="600" verticalDpi="600" orientation="portrait" paperSize="9" scale="75" r:id="rId2"/>
  <headerFooter alignWithMargins="0">
    <oddFooter>&amp;R&amp;"Times New Roman,обычный"&amp;11&amp;P</oddFooter>
  </headerFooter>
  <rowBreaks count="1" manualBreakCount="1"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U</cp:lastModifiedBy>
  <cp:lastPrinted>2012-06-19T06:04:36Z</cp:lastPrinted>
  <dcterms:created xsi:type="dcterms:W3CDTF">2004-04-09T11:06:15Z</dcterms:created>
  <dcterms:modified xsi:type="dcterms:W3CDTF">2012-06-28T05:27:55Z</dcterms:modified>
  <cp:category/>
  <cp:version/>
  <cp:contentType/>
  <cp:contentStatus/>
</cp:coreProperties>
</file>